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aangel\Desktop\"/>
    </mc:Choice>
  </mc:AlternateContent>
  <xr:revisionPtr revIDLastSave="0" documentId="8_{C6A5C1B8-CD07-464C-BF53-8FEB6B4A49B4}" xr6:coauthVersionLast="36" xr6:coauthVersionMax="36" xr10:uidLastSave="{00000000-0000-0000-0000-000000000000}"/>
  <bookViews>
    <workbookView xWindow="-15" yWindow="-15" windowWidth="7680" windowHeight="7575" xr2:uid="{00000000-000D-0000-FFFF-FFFF00000000}"/>
  </bookViews>
  <sheets>
    <sheet name="Master" sheetId="2" r:id="rId1"/>
    <sheet name="Sheet1" sheetId="42" r:id="rId2"/>
    <sheet name="BCMW" sheetId="4" state="hidden" r:id="rId3"/>
    <sheet name="Carver" sheetId="9" state="hidden" r:id="rId4"/>
    <sheet name="CEFS" sheetId="5" state="hidden" r:id="rId5"/>
    <sheet name="CCRPC" sheetId="6" state="hidden" r:id="rId6"/>
    <sheet name="CAPCIL" sheetId="7" state="hidden" r:id="rId7"/>
    <sheet name="City of Chicago" sheetId="41" state="hidden" r:id="rId8"/>
    <sheet name="CROSSWALK" sheetId="8" state="hidden" r:id="rId9"/>
    <sheet name="Dekalb County" sheetId="40" state="hidden" r:id="rId10"/>
    <sheet name="DuPage" sheetId="3" state="hidden" r:id="rId11"/>
    <sheet name="Lake County" sheetId="10" state="hidden" r:id="rId12"/>
    <sheet name="CEDA" sheetId="11" state="hidden" r:id="rId13"/>
    <sheet name="Community Contacts" sheetId="12" state="hidden" r:id="rId14"/>
    <sheet name="Decatur" sheetId="13" state="hidden" r:id="rId15"/>
    <sheet name="East Central" sheetId="14" state="hidden" r:id="rId16"/>
    <sheet name="ERBA" sheetId="15" state="hidden" r:id="rId17"/>
    <sheet name="Fulton" sheetId="16" state="hidden" r:id="rId18"/>
    <sheet name="Ill Valley" sheetId="17" state="hidden" r:id="rId19"/>
    <sheet name="Kankakee" sheetId="18" state="hidden" r:id="rId20"/>
    <sheet name="Kendall-Grundy" sheetId="19" state="hidden" r:id="rId21"/>
    <sheet name="Madison" sheetId="20" state="hidden" r:id="rId22"/>
    <sheet name="McHenry" sheetId="21" state="hidden" r:id="rId23"/>
    <sheet name="MCS" sheetId="22" state="hidden" r:id="rId24"/>
    <sheet name="Mid Central" sheetId="23" state="hidden" r:id="rId25"/>
    <sheet name="Northwestern" sheetId="24" state="hidden" r:id="rId26"/>
    <sheet name="Peoria" sheetId="25" state="hidden" r:id="rId27"/>
    <sheet name="Project Now" sheetId="26" state="hidden" r:id="rId28"/>
    <sheet name="Rockford" sheetId="27" state="hidden" r:id="rId29"/>
    <sheet name="Sangamon" sheetId="28" state="hidden" r:id="rId30"/>
    <sheet name="Shawnee" sheetId="29" state="hidden" r:id="rId31"/>
    <sheet name="St. Clair" sheetId="30" state="hidden" r:id="rId32"/>
    <sheet name="Tazwood" sheetId="31" state="hidden" r:id="rId33"/>
    <sheet name="Tri County" sheetId="32" state="hidden" r:id="rId34"/>
    <sheet name="Two Rivers" sheetId="33" state="hidden" r:id="rId35"/>
    <sheet name="Two Rivers Head Start" sheetId="39" state="hidden" r:id="rId36"/>
    <sheet name="Wabash" sheetId="34" state="hidden" r:id="rId37"/>
    <sheet name="Western Egyptian" sheetId="35" state="hidden" r:id="rId38"/>
    <sheet name="WIRC" sheetId="36" state="hidden" r:id="rId39"/>
    <sheet name="WILL Cty" sheetId="37" state="hidden" r:id="rId40"/>
  </sheets>
  <definedNames>
    <definedName name="DATA">#REF!</definedName>
    <definedName name="_xlnm.Print_Area" localSheetId="2">BCMW!$A$1:$O$49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27" i="2" l="1"/>
  <c r="S27" i="2"/>
  <c r="R27" i="2"/>
  <c r="R26" i="2" l="1"/>
  <c r="S26" i="2"/>
  <c r="Q31" i="2" l="1"/>
  <c r="R31" i="2"/>
  <c r="R36" i="2"/>
  <c r="Q36" i="2"/>
  <c r="S44" i="2" l="1"/>
  <c r="R44" i="2"/>
  <c r="Q44" i="2"/>
  <c r="S43" i="2"/>
  <c r="R43" i="2"/>
  <c r="Q43" i="2"/>
  <c r="S42" i="2"/>
  <c r="R42" i="2"/>
  <c r="Q42" i="2"/>
  <c r="S41" i="2"/>
  <c r="R41" i="2"/>
  <c r="Q41" i="2"/>
  <c r="S37" i="2"/>
  <c r="R37" i="2"/>
  <c r="Q37" i="2"/>
  <c r="S36" i="2"/>
  <c r="Q26" i="2"/>
  <c r="S22" i="2"/>
  <c r="R22" i="2"/>
  <c r="Q22" i="2"/>
  <c r="Q21" i="2"/>
  <c r="R21" i="2"/>
  <c r="S21" i="2"/>
  <c r="S32" i="2"/>
  <c r="R32" i="2"/>
  <c r="Q32" i="2"/>
  <c r="S31" i="2"/>
  <c r="S17" i="2"/>
  <c r="Q17" i="2"/>
  <c r="R11" i="2"/>
  <c r="S16" i="2"/>
  <c r="Q16" i="2"/>
  <c r="Q11" i="2"/>
  <c r="S12" i="2"/>
  <c r="R12" i="2"/>
  <c r="Q12" i="2"/>
  <c r="S11" i="2"/>
  <c r="O45" i="2" l="1"/>
  <c r="P45" i="2"/>
  <c r="R17" i="2"/>
  <c r="P17" i="2" s="1"/>
  <c r="P37" i="2"/>
  <c r="O36" i="2"/>
  <c r="P27" i="2"/>
  <c r="O26" i="2"/>
  <c r="P22" i="2"/>
  <c r="O21" i="2"/>
  <c r="O31" i="2"/>
  <c r="R16" i="2"/>
  <c r="O16" i="2" s="1"/>
  <c r="P12" i="2"/>
  <c r="O11" i="2"/>
  <c r="F63" i="41"/>
  <c r="B47" i="41"/>
  <c r="E63" i="41" s="1"/>
  <c r="F63" i="40"/>
  <c r="B47" i="40"/>
  <c r="F62" i="40" s="1"/>
  <c r="F63" i="39"/>
  <c r="B47" i="39"/>
  <c r="E63" i="39" s="1"/>
  <c r="P52" i="2" l="1"/>
  <c r="O52" i="2"/>
  <c r="F64" i="40"/>
  <c r="F47" i="41"/>
  <c r="F62" i="41"/>
  <c r="F64" i="41" s="1"/>
  <c r="F49" i="41"/>
  <c r="E62" i="41"/>
  <c r="E64" i="41" s="1"/>
  <c r="F48" i="41" s="1"/>
  <c r="E62" i="40"/>
  <c r="E63" i="40"/>
  <c r="F47" i="40"/>
  <c r="F49" i="40"/>
  <c r="F47" i="39"/>
  <c r="F62" i="39"/>
  <c r="F64" i="39" s="1"/>
  <c r="F49" i="39"/>
  <c r="E62" i="39"/>
  <c r="E64" i="39" s="1"/>
  <c r="F48" i="39" s="1"/>
  <c r="F63" i="37"/>
  <c r="B47" i="37"/>
  <c r="F62" i="37" s="1"/>
  <c r="F63" i="36"/>
  <c r="B47" i="36"/>
  <c r="E63" i="36" s="1"/>
  <c r="F63" i="35"/>
  <c r="B47" i="35"/>
  <c r="E63" i="35" s="1"/>
  <c r="F63" i="34"/>
  <c r="B47" i="34"/>
  <c r="E63" i="34" s="1"/>
  <c r="F63" i="33"/>
  <c r="B47" i="33"/>
  <c r="F63" i="32"/>
  <c r="B47" i="32"/>
  <c r="E63" i="32" s="1"/>
  <c r="F64" i="37" l="1"/>
  <c r="E64" i="40"/>
  <c r="F48" i="40" s="1"/>
  <c r="E63" i="33"/>
  <c r="F49" i="33"/>
  <c r="F47" i="33"/>
  <c r="E62" i="33"/>
  <c r="F62" i="36"/>
  <c r="F64" i="36" s="1"/>
  <c r="F47" i="36"/>
  <c r="F49" i="36"/>
  <c r="E62" i="37"/>
  <c r="E63" i="37"/>
  <c r="F47" i="37"/>
  <c r="F49" i="37"/>
  <c r="E62" i="36"/>
  <c r="E64" i="36" s="1"/>
  <c r="F48" i="36" s="1"/>
  <c r="F47" i="35"/>
  <c r="F62" i="35"/>
  <c r="F64" i="35" s="1"/>
  <c r="F49" i="35"/>
  <c r="E62" i="35"/>
  <c r="E64" i="35" s="1"/>
  <c r="F48" i="35" s="1"/>
  <c r="F62" i="34"/>
  <c r="F64" i="34" s="1"/>
  <c r="F47" i="34"/>
  <c r="F49" i="34"/>
  <c r="E62" i="34"/>
  <c r="E64" i="34" s="1"/>
  <c r="F48" i="34" s="1"/>
  <c r="F62" i="33"/>
  <c r="F64" i="33" s="1"/>
  <c r="E64" i="33"/>
  <c r="F48" i="33" s="1"/>
  <c r="F47" i="32"/>
  <c r="F62" i="32"/>
  <c r="F64" i="32" s="1"/>
  <c r="F49" i="32"/>
  <c r="E62" i="32"/>
  <c r="E64" i="32" s="1"/>
  <c r="F48" i="32" s="1"/>
  <c r="F63" i="31"/>
  <c r="B47" i="31"/>
  <c r="E63" i="31" s="1"/>
  <c r="E64" i="37" l="1"/>
  <c r="F48" i="37" s="1"/>
  <c r="F47" i="31"/>
  <c r="F62" i="31"/>
  <c r="F64" i="31" s="1"/>
  <c r="F49" i="31"/>
  <c r="E62" i="31"/>
  <c r="E64" i="31" s="1"/>
  <c r="F48" i="31" s="1"/>
  <c r="F63" i="30" l="1"/>
  <c r="B47" i="30"/>
  <c r="E63" i="30" s="1"/>
  <c r="F63" i="29"/>
  <c r="B47" i="29"/>
  <c r="E63" i="29" s="1"/>
  <c r="F63" i="28"/>
  <c r="B47" i="28"/>
  <c r="E63" i="28" s="1"/>
  <c r="F63" i="27"/>
  <c r="B47" i="27"/>
  <c r="E63" i="27" s="1"/>
  <c r="F63" i="26"/>
  <c r="B47" i="26"/>
  <c r="F62" i="26" s="1"/>
  <c r="F63" i="25"/>
  <c r="B47" i="25"/>
  <c r="E63" i="25" s="1"/>
  <c r="F63" i="24"/>
  <c r="B47" i="24"/>
  <c r="E63" i="24" s="1"/>
  <c r="F63" i="23"/>
  <c r="B47" i="23"/>
  <c r="E63" i="23" s="1"/>
  <c r="F63" i="22"/>
  <c r="B47" i="22"/>
  <c r="E63" i="22" s="1"/>
  <c r="F63" i="21"/>
  <c r="B47" i="21"/>
  <c r="E63" i="21" s="1"/>
  <c r="F63" i="20"/>
  <c r="B47" i="20"/>
  <c r="E63" i="20" s="1"/>
  <c r="F63" i="19"/>
  <c r="B47" i="19"/>
  <c r="E63" i="19" s="1"/>
  <c r="F63" i="18"/>
  <c r="B47" i="18"/>
  <c r="F62" i="18" s="1"/>
  <c r="F63" i="17"/>
  <c r="B47" i="17"/>
  <c r="E63" i="17" s="1"/>
  <c r="F63" i="16"/>
  <c r="B47" i="16"/>
  <c r="E63" i="16" s="1"/>
  <c r="F64" i="18" l="1"/>
  <c r="F64" i="26"/>
  <c r="F49" i="20"/>
  <c r="F47" i="20"/>
  <c r="F62" i="20"/>
  <c r="F64" i="20" s="1"/>
  <c r="F47" i="30"/>
  <c r="F62" i="30"/>
  <c r="F64" i="30" s="1"/>
  <c r="F49" i="30"/>
  <c r="E62" i="30"/>
  <c r="E64" i="30" s="1"/>
  <c r="F48" i="30" s="1"/>
  <c r="F47" i="29"/>
  <c r="F62" i="29"/>
  <c r="F64" i="29" s="1"/>
  <c r="F49" i="29"/>
  <c r="E62" i="29"/>
  <c r="E64" i="29" s="1"/>
  <c r="F48" i="29" s="1"/>
  <c r="F47" i="28"/>
  <c r="F62" i="28"/>
  <c r="F64" i="28" s="1"/>
  <c r="F49" i="28"/>
  <c r="E62" i="28"/>
  <c r="E64" i="28" s="1"/>
  <c r="F48" i="28" s="1"/>
  <c r="F47" i="27"/>
  <c r="F62" i="27"/>
  <c r="F64" i="27" s="1"/>
  <c r="F49" i="27"/>
  <c r="E62" i="27"/>
  <c r="E64" i="27" s="1"/>
  <c r="F48" i="27" s="1"/>
  <c r="E62" i="26"/>
  <c r="E63" i="26"/>
  <c r="F47" i="26"/>
  <c r="F49" i="26"/>
  <c r="F47" i="25"/>
  <c r="F62" i="25"/>
  <c r="F64" i="25" s="1"/>
  <c r="F49" i="25"/>
  <c r="E62" i="25"/>
  <c r="E64" i="25" s="1"/>
  <c r="F48" i="25" s="1"/>
  <c r="F47" i="24"/>
  <c r="F62" i="24"/>
  <c r="F64" i="24" s="1"/>
  <c r="F49" i="24"/>
  <c r="E62" i="24"/>
  <c r="E64" i="24" s="1"/>
  <c r="F48" i="24" s="1"/>
  <c r="F47" i="23"/>
  <c r="F62" i="23"/>
  <c r="F64" i="23" s="1"/>
  <c r="F49" i="23"/>
  <c r="E62" i="23"/>
  <c r="E64" i="23" s="1"/>
  <c r="F48" i="23" s="1"/>
  <c r="F49" i="22"/>
  <c r="F47" i="22"/>
  <c r="F62" i="22"/>
  <c r="F64" i="22" s="1"/>
  <c r="E62" i="22"/>
  <c r="E64" i="22" s="1"/>
  <c r="F48" i="22" s="1"/>
  <c r="F47" i="21"/>
  <c r="F62" i="21"/>
  <c r="F64" i="21" s="1"/>
  <c r="F49" i="21"/>
  <c r="E62" i="21"/>
  <c r="E64" i="21" s="1"/>
  <c r="F48" i="21" s="1"/>
  <c r="E62" i="20"/>
  <c r="E64" i="20" s="1"/>
  <c r="F48" i="20" s="1"/>
  <c r="F47" i="19"/>
  <c r="F62" i="19"/>
  <c r="F64" i="19" s="1"/>
  <c r="F49" i="19"/>
  <c r="E62" i="19"/>
  <c r="E64" i="19" s="1"/>
  <c r="F48" i="19" s="1"/>
  <c r="E62" i="18"/>
  <c r="E63" i="18"/>
  <c r="F47" i="18"/>
  <c r="F49" i="18"/>
  <c r="F47" i="17"/>
  <c r="F62" i="17"/>
  <c r="F64" i="17" s="1"/>
  <c r="F49" i="17"/>
  <c r="E62" i="17"/>
  <c r="E64" i="17" s="1"/>
  <c r="F48" i="17" s="1"/>
  <c r="F47" i="16"/>
  <c r="F62" i="16"/>
  <c r="F64" i="16" s="1"/>
  <c r="F49" i="16"/>
  <c r="E62" i="16"/>
  <c r="E64" i="16" s="1"/>
  <c r="F48" i="16" s="1"/>
  <c r="E64" i="26" l="1"/>
  <c r="F48" i="26" s="1"/>
  <c r="E64" i="18"/>
  <c r="F48" i="18" s="1"/>
  <c r="F63" i="15" l="1"/>
  <c r="B47" i="15"/>
  <c r="E63" i="15" s="1"/>
  <c r="F63" i="14"/>
  <c r="B47" i="14"/>
  <c r="E63" i="14" s="1"/>
  <c r="F63" i="13"/>
  <c r="B47" i="13"/>
  <c r="F62" i="13" s="1"/>
  <c r="F63" i="12"/>
  <c r="B47" i="12"/>
  <c r="E63" i="12" s="1"/>
  <c r="F63" i="11"/>
  <c r="B47" i="11"/>
  <c r="E63" i="11" s="1"/>
  <c r="F63" i="10"/>
  <c r="B47" i="10"/>
  <c r="F62" i="10" s="1"/>
  <c r="F63" i="9"/>
  <c r="B47" i="9"/>
  <c r="E63" i="9" s="1"/>
  <c r="F64" i="10" l="1"/>
  <c r="F64" i="13"/>
  <c r="F47" i="11"/>
  <c r="F49" i="11"/>
  <c r="F62" i="11"/>
  <c r="F64" i="11" s="1"/>
  <c r="F47" i="15"/>
  <c r="F62" i="15"/>
  <c r="F64" i="15" s="1"/>
  <c r="F49" i="15"/>
  <c r="E62" i="15"/>
  <c r="E64" i="15" s="1"/>
  <c r="F48" i="15" s="1"/>
  <c r="F47" i="14"/>
  <c r="F62" i="14"/>
  <c r="F64" i="14" s="1"/>
  <c r="F49" i="14"/>
  <c r="E62" i="14"/>
  <c r="E64" i="14" s="1"/>
  <c r="F48" i="14" s="1"/>
  <c r="E62" i="13"/>
  <c r="E63" i="13"/>
  <c r="F47" i="13"/>
  <c r="F49" i="13"/>
  <c r="F49" i="12"/>
  <c r="F47" i="12"/>
  <c r="F62" i="12"/>
  <c r="F64" i="12" s="1"/>
  <c r="E62" i="12"/>
  <c r="E64" i="12" s="1"/>
  <c r="F48" i="12" s="1"/>
  <c r="E62" i="11"/>
  <c r="E64" i="11" s="1"/>
  <c r="F48" i="11" s="1"/>
  <c r="E62" i="10"/>
  <c r="E63" i="10"/>
  <c r="F47" i="10"/>
  <c r="F49" i="10"/>
  <c r="F47" i="9"/>
  <c r="F62" i="9"/>
  <c r="F64" i="9" s="1"/>
  <c r="F49" i="9"/>
  <c r="E62" i="9"/>
  <c r="E64" i="9" s="1"/>
  <c r="F48" i="9" s="1"/>
  <c r="F63" i="8"/>
  <c r="B47" i="8"/>
  <c r="E63" i="8" s="1"/>
  <c r="F63" i="7"/>
  <c r="B47" i="7"/>
  <c r="E63" i="7" s="1"/>
  <c r="F63" i="6"/>
  <c r="B47" i="6"/>
  <c r="E63" i="6" s="1"/>
  <c r="F63" i="5"/>
  <c r="B47" i="5"/>
  <c r="E63" i="5" s="1"/>
  <c r="F49" i="8" l="1"/>
  <c r="F62" i="8"/>
  <c r="F64" i="8" s="1"/>
  <c r="F47" i="8"/>
  <c r="F47" i="6"/>
  <c r="E64" i="13"/>
  <c r="F48" i="13" s="1"/>
  <c r="E64" i="10"/>
  <c r="F48" i="10" s="1"/>
  <c r="E62" i="8"/>
  <c r="E64" i="8" s="1"/>
  <c r="F48" i="8" s="1"/>
  <c r="F49" i="7"/>
  <c r="F47" i="7"/>
  <c r="F62" i="7"/>
  <c r="F64" i="7" s="1"/>
  <c r="E62" i="7"/>
  <c r="E64" i="7" s="1"/>
  <c r="F48" i="7" s="1"/>
  <c r="F62" i="6"/>
  <c r="F64" i="6" s="1"/>
  <c r="F49" i="6"/>
  <c r="E62" i="6"/>
  <c r="E64" i="6" s="1"/>
  <c r="F48" i="6" s="1"/>
  <c r="F49" i="5"/>
  <c r="F47" i="5"/>
  <c r="F62" i="5"/>
  <c r="F64" i="5" s="1"/>
  <c r="E62" i="5"/>
  <c r="E64" i="5" s="1"/>
  <c r="F48" i="5" s="1"/>
  <c r="F63" i="4" l="1"/>
  <c r="B47" i="4"/>
  <c r="F63" i="3"/>
  <c r="B47" i="3"/>
  <c r="F62" i="3" s="1"/>
  <c r="F64" i="3" l="1"/>
  <c r="E63" i="4"/>
  <c r="F47" i="4"/>
  <c r="F49" i="4"/>
  <c r="F62" i="4"/>
  <c r="F64" i="4" s="1"/>
  <c r="E62" i="4"/>
  <c r="E62" i="3"/>
  <c r="E63" i="3"/>
  <c r="F47" i="3"/>
  <c r="F49" i="3"/>
  <c r="E64" i="4" l="1"/>
  <c r="F48" i="4" s="1"/>
  <c r="E64" i="3"/>
  <c r="F48" i="3" s="1"/>
</calcChain>
</file>

<file path=xl/sharedStrings.xml><?xml version="1.0" encoding="utf-8"?>
<sst xmlns="http://schemas.openxmlformats.org/spreadsheetml/2006/main" count="1974" uniqueCount="207">
  <si>
    <t>Grantee:</t>
  </si>
  <si>
    <t>Executive Director:</t>
  </si>
  <si>
    <t>Is this a new grantee?</t>
  </si>
  <si>
    <t>Has it been more than 2 year since the agency has been monitored?</t>
  </si>
  <si>
    <t>1.)</t>
  </si>
  <si>
    <t>2.)</t>
  </si>
  <si>
    <t>3.)</t>
  </si>
  <si>
    <t>Repeated monitoring findings and/or deficiencies.</t>
  </si>
  <si>
    <t>Failure to respond to findings and deficiencies effectively and in a timely manner.</t>
  </si>
  <si>
    <t>Other:</t>
  </si>
  <si>
    <t xml:space="preserve">Comments: </t>
  </si>
  <si>
    <t>4.)</t>
  </si>
  <si>
    <t>5.)</t>
  </si>
  <si>
    <t>6.)</t>
  </si>
  <si>
    <t>Check any of the following issues which result in the competency, integrity or proficiency of the grantee being a concern:</t>
  </si>
  <si>
    <t>Were there any findings reported in the prior year external audit that had an impact on OEA grant funds?</t>
  </si>
  <si>
    <t>What is the current ratio in most recent fiscal monitoring letter?</t>
  </si>
  <si>
    <t>Score:</t>
  </si>
  <si>
    <t>Composite Score:</t>
  </si>
  <si>
    <t>Overall Fiscal Risk Level:</t>
  </si>
  <si>
    <t>Risk Scale:</t>
  </si>
  <si>
    <t>0-15</t>
  </si>
  <si>
    <t>Low Risk</t>
  </si>
  <si>
    <t>16-30</t>
  </si>
  <si>
    <t>Med. Risk</t>
  </si>
  <si>
    <t>High Risk</t>
  </si>
  <si>
    <t>For each question, select the appropriate response (score) from the drop-down box and enter the score in the yellow box to the right.</t>
  </si>
  <si>
    <t>DuPage</t>
  </si>
  <si>
    <t>Mary Keating</t>
  </si>
  <si>
    <t>No [Low=1]</t>
  </si>
  <si>
    <t>Occasionally (Medium Risk=3)</t>
  </si>
  <si>
    <t>Rarely (Low Risk=1)</t>
  </si>
  <si>
    <t>None (Low Risk=1)</t>
  </si>
  <si>
    <t>Low Risk(Over 1.00)=1</t>
  </si>
  <si>
    <t>Low Risk (0-1 Years=1)</t>
  </si>
  <si>
    <t>Turnover in key agency staff (Executive Director, Fiscal, Program Coordinators)</t>
  </si>
  <si>
    <t>31-50</t>
  </si>
  <si>
    <t>What is the total % of OEA grants for the current fiscal year?</t>
  </si>
  <si>
    <t>BCMW</t>
  </si>
  <si>
    <t>Sue Castleman</t>
  </si>
  <si>
    <t>No: Low Risk=1</t>
  </si>
  <si>
    <t>(Medium Risk=3)</t>
  </si>
  <si>
    <t>Weatherization work at other LAAs creates concern in cost allocations</t>
  </si>
  <si>
    <t>Low Risk (Below 3%)=1</t>
  </si>
  <si>
    <t>CEFS</t>
  </si>
  <si>
    <t>Champaign County</t>
  </si>
  <si>
    <t>Fiscal/Exec./Prog Dir (High Risk=5)</t>
  </si>
  <si>
    <t>New executie director if CY16</t>
  </si>
  <si>
    <t>Alison Rumler-Gomez</t>
  </si>
  <si>
    <t>CAPCIL</t>
  </si>
  <si>
    <t>Crosswalk</t>
  </si>
  <si>
    <t>Debra Jackanicz</t>
  </si>
  <si>
    <t>Previous monitorings identified tracking/documentation issues with property and equipment.
Weatherization work is done by ERBA.</t>
  </si>
  <si>
    <t>Medium Risk (3% - 30%)=3</t>
  </si>
  <si>
    <t>Yes-Indirectly: Medium Risk=3</t>
  </si>
  <si>
    <t>Carver</t>
  </si>
  <si>
    <t>Jeannie Shelton</t>
  </si>
  <si>
    <t>Frequently (High Risk=5)</t>
  </si>
  <si>
    <t>(High Risk=5)</t>
  </si>
  <si>
    <t>Multiple issues - See below</t>
  </si>
  <si>
    <t>Agency has had continuous issues over the past several years ranging from failure to impliment all portions of the programs to late pays, and lack of internal controls.  Accounting system was partially converted to a new chart of accounts, which prevented proper tracing and reconciliations.  Various other situations related to lack of internal controls and inexperienced and untrained fiscal staff.</t>
  </si>
  <si>
    <t>Yes-Directly:High Risk=5</t>
  </si>
  <si>
    <t>High Risk (Below .75)=5</t>
  </si>
  <si>
    <t>Were there any findings or concerns reported in the prior year external audit that had an impact on OEA grant funds?</t>
  </si>
  <si>
    <t>Auditor's report mentioned going concern issue.</t>
  </si>
  <si>
    <t>Lake County</t>
  </si>
  <si>
    <t>Mary Lockhart-White</t>
  </si>
  <si>
    <t>CEDA</t>
  </si>
  <si>
    <t>Harold Rice</t>
  </si>
  <si>
    <t>Other Significant Staff (Medium Risk=3)</t>
  </si>
  <si>
    <t>Invoices consistantly paid late.  Cash management issues.</t>
  </si>
  <si>
    <t>Community Contacts</t>
  </si>
  <si>
    <t>Lowell Tosch</t>
  </si>
  <si>
    <t>Decatur</t>
  </si>
  <si>
    <t>Medium Risk (1-2 Years=3)</t>
  </si>
  <si>
    <t>New LIHEAP manager since last fiscal monitoring visit.</t>
  </si>
  <si>
    <t>East Central</t>
  </si>
  <si>
    <t>Angele Thibodeaux -Burns</t>
  </si>
  <si>
    <t>Historically disorganized and non-responsive to requests and requirements.</t>
  </si>
  <si>
    <t>Embrass River Basin Agency</t>
  </si>
  <si>
    <t>Cathy Feltner</t>
  </si>
  <si>
    <t>Weatherization crew performs work for several other LAAs.</t>
  </si>
  <si>
    <t>Fulton</t>
  </si>
  <si>
    <t>Damon Roberson</t>
  </si>
  <si>
    <t xml:space="preserve">New Fiscal Officer since last fiscal monitoring visit.  </t>
  </si>
  <si>
    <t xml:space="preserve">New Fiscal Officer since last fiscal monitoring visit.  
Weatherization work done by WIRC in recent years.
</t>
  </si>
  <si>
    <t>Illinois Valley</t>
  </si>
  <si>
    <t>Kankakee</t>
  </si>
  <si>
    <t>Vince Clark</t>
  </si>
  <si>
    <t>Tracey Kreipe</t>
  </si>
  <si>
    <t>See Below</t>
  </si>
  <si>
    <t>History of lack of responsiveness and timely resolution of identified issues.  Frequent lack of documentation for grant and agency expenditures.</t>
  </si>
  <si>
    <t>Kendall - Grundy</t>
  </si>
  <si>
    <t>Amaal Tokars</t>
  </si>
  <si>
    <t>Madison County</t>
  </si>
  <si>
    <t>McHenry</t>
  </si>
  <si>
    <t>Julie Biel-Claussen</t>
  </si>
  <si>
    <t>MCS</t>
  </si>
  <si>
    <t>Dusty Douglas</t>
  </si>
  <si>
    <t>Mid Central</t>
  </si>
  <si>
    <t>Deborah White</t>
  </si>
  <si>
    <t>Northwestern</t>
  </si>
  <si>
    <t>Marcia Derrer</t>
  </si>
  <si>
    <t>Peoria</t>
  </si>
  <si>
    <t>McFarland Bragg</t>
  </si>
  <si>
    <t>Project Now</t>
  </si>
  <si>
    <t>Maureen Hart</t>
  </si>
  <si>
    <t>Rockford</t>
  </si>
  <si>
    <t>George Davis</t>
  </si>
  <si>
    <t>History of closeout issues -  Improving in recent years</t>
  </si>
  <si>
    <t>Sangamon</t>
  </si>
  <si>
    <t>Sharmin Doering</t>
  </si>
  <si>
    <t>History of continued non-responsiveness to OEA Fiscal Staff</t>
  </si>
  <si>
    <t>Shawnee</t>
  </si>
  <si>
    <t>Denna Williams</t>
  </si>
  <si>
    <t>New weatherization coordinator</t>
  </si>
  <si>
    <t>St. Clair</t>
  </si>
  <si>
    <t>Terry Beach</t>
  </si>
  <si>
    <t>Tazwood</t>
  </si>
  <si>
    <t>Cindy Bergstrand</t>
  </si>
  <si>
    <t>Tri County</t>
  </si>
  <si>
    <t>Terri Lawrence</t>
  </si>
  <si>
    <t>Medium Risk(.75 - 1.00)=3</t>
  </si>
  <si>
    <t>Two Rivers</t>
  </si>
  <si>
    <t xml:space="preserve"> </t>
  </si>
  <si>
    <t>Michael McLaughlin</t>
  </si>
  <si>
    <t>High Risk (2+ Years=5)</t>
  </si>
  <si>
    <t>Wabash Area</t>
  </si>
  <si>
    <t>Western Egyptian</t>
  </si>
  <si>
    <t>Paulette Hamlin</t>
  </si>
  <si>
    <t>Western Illinois Regional Council</t>
  </si>
  <si>
    <t>Will County</t>
  </si>
  <si>
    <t>Kris White</t>
  </si>
  <si>
    <t>2018 OCA Fiscal Risk Analysis</t>
  </si>
  <si>
    <t>What is the total % of OCA grants for the current fiscal year?</t>
  </si>
  <si>
    <t>Assigned Fiscal Monitor:</t>
  </si>
  <si>
    <t>Judy Hunt</t>
  </si>
  <si>
    <t>Kevin Bushur</t>
  </si>
  <si>
    <t>Dalitso Sulamoyo</t>
  </si>
  <si>
    <t>Nesar Uddin</t>
  </si>
  <si>
    <t>Chuck Genovese</t>
  </si>
  <si>
    <t>Consistant credibility issues</t>
  </si>
  <si>
    <t>Indirect cost pool and allocated direct costs need scrutiny</t>
  </si>
  <si>
    <t>Auditor's report contains revolving loan debt issue that needs to be resolved</t>
  </si>
  <si>
    <t>High Risk (Above 30%)=25</t>
  </si>
  <si>
    <t>Fiscal staff is contracted and not full time staff, and has had frequent turnover in past couple of year</t>
  </si>
  <si>
    <t>Robert Archer</t>
  </si>
  <si>
    <t>New Fiscal Officer since last fiscal monitoring visit.  New Weatherization &amp; LIHEAP Dir. In last 2 -3 years
Weatherization files lack completeness, thoroughness and consistancy.
Historically very delinquent on responses and responses have been frequently insuficient.</t>
  </si>
  <si>
    <t>New Fiscal Officer and Exec. Dir. within last 2 years.  
Weatherization crew performs work for several other LAAs- Creates concerns regarding costing and tracking of external work.</t>
  </si>
  <si>
    <t>New Exec. Dir. Within last 3 Years</t>
  </si>
  <si>
    <t>New Exec. Dir. Within last year.
New Fiscal Officer within last 3 years.</t>
  </si>
  <si>
    <t>?????? RECENT CHANGE - VERIFY</t>
  </si>
  <si>
    <t>Length of time since last visit and turnover creates extra risk</t>
  </si>
  <si>
    <t>Use Weatherization crews which can make monitoring weatherization files a little more complicate.</t>
  </si>
  <si>
    <t>New Staff Accountant in past year
transitioning back from WX crews &amp; WX Manager left</t>
  </si>
  <si>
    <t>Frequent turn-over in Fiscal staff -- WX My mgr. recently left</t>
  </si>
  <si>
    <t>in FY18 received Emergency Disaster funding that should be monitored closely</t>
  </si>
  <si>
    <t xml:space="preserve">New fiscal officer in last 2 years
Excess Cash has been a consistant problem
</t>
  </si>
  <si>
    <t>Combination of new fiscal staff and rpt findings creates extra risk</t>
  </si>
  <si>
    <t>New fiscal officer within last 2 years.</t>
  </si>
  <si>
    <t>Key payroll/cost allocation staff recently retired
Fiscal officer had long term medical leave and his absence caused significant delays in responses etc.</t>
  </si>
  <si>
    <t>Fiscal officer struggles to provide requested reports &amp; documentation.  Closeouts have been chronically late and typically require many revisions.</t>
  </si>
  <si>
    <t>WX coordinator left in 2017</t>
  </si>
  <si>
    <t>Fiscal officer returned to the agency after taking outside position for several years.</t>
  </si>
  <si>
    <t>New Director - Check on it!!!</t>
  </si>
  <si>
    <t>Significant issues with WX invoicing and final inspecting</t>
  </si>
  <si>
    <t>Weatheriation issues creat significant risk - Should visit in FY18</t>
  </si>
  <si>
    <t>Susan Nash (Executive Director) has retired.  -New Director creates some risk</t>
  </si>
  <si>
    <t>Shaun ????</t>
  </si>
  <si>
    <t>????</t>
  </si>
  <si>
    <t>Two Rivers Head Start</t>
  </si>
  <si>
    <t>??</t>
  </si>
  <si>
    <t>Dekalb County</t>
  </si>
  <si>
    <t>CSBG ONLY</t>
  </si>
  <si>
    <t xml:space="preserve"> City of Chicago</t>
  </si>
  <si>
    <t>Lisa Morrison Butler</t>
  </si>
  <si>
    <t>Volume and variety of sub providers creates significant risk</t>
  </si>
  <si>
    <t>Note: No ratio analysis performed</t>
  </si>
  <si>
    <t>Grant Manager:</t>
  </si>
  <si>
    <t>How long has this grantee administered the programs?</t>
  </si>
  <si>
    <t>CSBG:</t>
  </si>
  <si>
    <t>LIHEAP:</t>
  </si>
  <si>
    <t>CSBG Risk</t>
  </si>
  <si>
    <t>LIHEAP Risk</t>
  </si>
  <si>
    <t>What was the last date a monitoring visit was conducted?</t>
  </si>
  <si>
    <t>What percentage of their previous years grant did they carryover to the current year?</t>
  </si>
  <si>
    <t>7.)</t>
  </si>
  <si>
    <t>Failure to submit Grants, Modifications, Reports and other required documentation in a timely manner.</t>
  </si>
  <si>
    <t>Overall Weighted Risk Level:</t>
  </si>
  <si>
    <t>Risk Assessment:</t>
  </si>
  <si>
    <t>CSBG Program Manager:</t>
  </si>
  <si>
    <t>Agree with assessment</t>
  </si>
  <si>
    <t>LIHEAP Program Manager:</t>
  </si>
  <si>
    <t>Reason for change:</t>
  </si>
  <si>
    <t>Low</t>
  </si>
  <si>
    <t>High</t>
  </si>
  <si>
    <t>Medium</t>
  </si>
  <si>
    <t>Choose One</t>
  </si>
  <si>
    <t>What percentage of their approved grant is to be used for administrative purposes?</t>
  </si>
  <si>
    <t>As a result of the most recent programmatic monitoring, does the monitoring tool or letter identify excessive training/technical assistance provided, significant/material findings or disallowed costs?</t>
  </si>
  <si>
    <t>Formulas are in red and should not be deleted only hid</t>
  </si>
  <si>
    <t>Not Applicable</t>
  </si>
  <si>
    <t>N/A</t>
  </si>
  <si>
    <t>How much is the agency's regular allocation prior to carry over? For CSBG this is the amount listed under the "Total Funding" cloumn on the CSBG Allocation Sheet.  For LIHEAP this is the sum of the amounts listed on the "Total Allocation" columns for both the HHS LIHEAP Allocation and State LIHEAP Allocation sheets.</t>
  </si>
  <si>
    <t>2020 Programmatic Risk Assessment</t>
  </si>
  <si>
    <t>Repeated monitoring findings and/or deficiencies sch as late payments to vendors.</t>
  </si>
  <si>
    <t>Enter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</si>
</sst>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36"/>
      <color theme="1"/>
      <name val="Calibri"/>
      <family val="2"/>
      <scheme val="minor"/>
    </font>
    <font>
      <b/>
      <i/>
      <u/>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rgb="FFFF0000"/>
        <bgColor indexed="64"/>
      </patternFill>
    </fill>
  </fills>
  <borders count="2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25">
    <xf numFmtId="0" fontId="0" fillId="0" borderId="0" xfId="0"/>
    <xf numFmtId="0" fontId="0" fillId="0" borderId="0" xfId="0" applyAlignment="1">
      <alignment horizontal="right"/>
    </xf>
    <xf numFmtId="0" fontId="0" fillId="0" borderId="2" xfId="0" applyBorder="1"/>
    <xf numFmtId="0" fontId="0" fillId="0" borderId="11" xfId="0" applyBorder="1" applyAlignment="1">
      <alignment horizontal="left" indent="1"/>
    </xf>
    <xf numFmtId="0" fontId="0" fillId="0" borderId="13" xfId="0" applyBorder="1" applyAlignment="1">
      <alignment horizontal="left" indent="1"/>
    </xf>
    <xf numFmtId="0" fontId="0" fillId="0" borderId="12" xfId="0" applyBorder="1" applyAlignment="1">
      <alignment horizontal="left" indent="1"/>
    </xf>
    <xf numFmtId="0" fontId="0" fillId="2" borderId="2" xfId="0" applyFill="1" applyBorder="1"/>
    <xf numFmtId="0" fontId="1" fillId="3" borderId="2" xfId="0" applyFont="1" applyFill="1" applyBorder="1" applyAlignment="1">
      <alignment horizontal="center"/>
    </xf>
    <xf numFmtId="0" fontId="0" fillId="4" borderId="0" xfId="0" applyFill="1"/>
    <xf numFmtId="0" fontId="2" fillId="0" borderId="0" xfId="0" applyFont="1"/>
    <xf numFmtId="0" fontId="0" fillId="0" borderId="0" xfId="0" applyBorder="1" applyAlignment="1">
      <alignment horizontal="left" indent="1"/>
    </xf>
    <xf numFmtId="0" fontId="0" fillId="0" borderId="11" xfId="0" applyBorder="1" applyAlignment="1"/>
    <xf numFmtId="0" fontId="0" fillId="0" borderId="13" xfId="0" applyBorder="1" applyAlignment="1"/>
    <xf numFmtId="0" fontId="0" fillId="0" borderId="12" xfId="0" applyBorder="1" applyAlignment="1"/>
    <xf numFmtId="0" fontId="0" fillId="5" borderId="0" xfId="0" applyFill="1"/>
    <xf numFmtId="0" fontId="0" fillId="0" borderId="0" xfId="0" applyBorder="1" applyAlignment="1">
      <alignment horizontal="center"/>
    </xf>
    <xf numFmtId="0" fontId="0" fillId="0" borderId="0" xfId="0" applyBorder="1" applyAlignment="1">
      <alignment horizontal="center" vertical="top" wrapText="1"/>
    </xf>
    <xf numFmtId="0" fontId="0" fillId="0" borderId="0" xfId="0" applyBorder="1" applyAlignment="1">
      <alignment horizontal="center" wrapText="1"/>
    </xf>
    <xf numFmtId="0" fontId="0" fillId="0" borderId="0" xfId="0" applyBorder="1" applyAlignment="1">
      <alignment horizontal="center"/>
    </xf>
    <xf numFmtId="0" fontId="0" fillId="0" borderId="0" xfId="0" applyAlignment="1"/>
    <xf numFmtId="0" fontId="0" fillId="0" borderId="0" xfId="0" applyBorder="1" applyAlignment="1">
      <alignment horizontal="left"/>
    </xf>
    <xf numFmtId="0" fontId="0" fillId="0" borderId="0" xfId="0" applyAlignment="1"/>
    <xf numFmtId="0" fontId="0" fillId="0" borderId="0" xfId="0" applyBorder="1" applyAlignment="1"/>
    <xf numFmtId="0" fontId="0" fillId="0" borderId="0" xfId="0" applyBorder="1" applyAlignment="1">
      <alignment horizontal="right"/>
    </xf>
    <xf numFmtId="0" fontId="0" fillId="2" borderId="0" xfId="0" applyFill="1" applyBorder="1" applyAlignment="1"/>
    <xf numFmtId="14" fontId="0" fillId="0" borderId="0" xfId="0" applyNumberFormat="1" applyBorder="1" applyAlignment="1"/>
    <xf numFmtId="164" fontId="0" fillId="0" borderId="0" xfId="0" applyNumberFormat="1" applyBorder="1" applyAlignment="1">
      <alignment horizontal="center" vertical="center"/>
    </xf>
    <xf numFmtId="0" fontId="0" fillId="0" borderId="0" xfId="0" applyBorder="1" applyAlignment="1">
      <alignment horizontal="right" vertical="top"/>
    </xf>
    <xf numFmtId="0" fontId="0" fillId="0" borderId="0" xfId="0" applyFill="1" applyBorder="1" applyAlignment="1"/>
    <xf numFmtId="0" fontId="0" fillId="0" borderId="0" xfId="0" applyBorder="1" applyAlignment="1">
      <alignment horizontal="right" wrapText="1"/>
    </xf>
    <xf numFmtId="0" fontId="0" fillId="0" borderId="0" xfId="0" applyBorder="1" applyAlignment="1">
      <alignment wrapText="1"/>
    </xf>
    <xf numFmtId="0" fontId="0" fillId="0" borderId="0" xfId="0" applyAlignment="1">
      <alignment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top"/>
    </xf>
    <xf numFmtId="0" fontId="0" fillId="0" borderId="0" xfId="0" applyAlignment="1">
      <alignment horizontal="center" wrapText="1"/>
    </xf>
    <xf numFmtId="0" fontId="0" fillId="0" borderId="0" xfId="0" applyBorder="1" applyAlignment="1"/>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0" xfId="0" applyBorder="1" applyAlignment="1">
      <alignment horizontal="center" vertical="top" wrapText="1"/>
    </xf>
    <xf numFmtId="16" fontId="0" fillId="0" borderId="0" xfId="0" quotePrefix="1" applyNumberFormat="1" applyBorder="1" applyAlignment="1">
      <alignment horizontal="right"/>
    </xf>
    <xf numFmtId="0" fontId="0" fillId="2" borderId="0" xfId="0" applyFill="1" applyAlignment="1"/>
    <xf numFmtId="0" fontId="0" fillId="6" borderId="0" xfId="0" applyFill="1" applyAlignment="1"/>
    <xf numFmtId="0" fontId="0" fillId="2" borderId="0" xfId="0" applyFill="1" applyBorder="1" applyAlignment="1">
      <alignment wrapText="1"/>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0" borderId="0" xfId="0" applyBorder="1" applyAlignment="1" applyProtection="1"/>
    <xf numFmtId="0" fontId="0" fillId="0" borderId="0" xfId="0" applyAlignment="1" applyProtection="1"/>
    <xf numFmtId="0" fontId="0" fillId="0" borderId="0" xfId="0" applyBorder="1" applyAlignment="1" applyProtection="1">
      <alignment horizontal="center" vertical="center"/>
    </xf>
    <xf numFmtId="0" fontId="0" fillId="0" borderId="0" xfId="0" applyAlignment="1" applyProtection="1">
      <alignment wrapText="1"/>
    </xf>
    <xf numFmtId="0" fontId="0" fillId="0" borderId="0" xfId="0" applyBorder="1" applyAlignment="1" applyProtection="1">
      <alignment wrapText="1"/>
    </xf>
    <xf numFmtId="0" fontId="0" fillId="0" borderId="0" xfId="0" applyFill="1" applyBorder="1" applyAlignment="1" applyProtection="1"/>
    <xf numFmtId="0" fontId="0" fillId="0" borderId="0" xfId="0" applyBorder="1" applyAlignment="1" applyProtection="1">
      <alignment horizontal="center" vertical="center" wrapText="1"/>
    </xf>
    <xf numFmtId="0" fontId="0" fillId="0" borderId="0" xfId="0" applyAlignment="1"/>
    <xf numFmtId="0" fontId="0" fillId="0" borderId="0" xfId="0" applyBorder="1" applyAlignment="1"/>
    <xf numFmtId="0" fontId="0" fillId="0" borderId="14" xfId="0" applyBorder="1" applyAlignment="1">
      <alignment horizontal="center"/>
    </xf>
    <xf numFmtId="0" fontId="0" fillId="0" borderId="14" xfId="0" applyBorder="1" applyAlignment="1"/>
    <xf numFmtId="0" fontId="0" fillId="0" borderId="22" xfId="0" applyBorder="1" applyAlignment="1" applyProtection="1">
      <protection locked="0"/>
    </xf>
    <xf numFmtId="0" fontId="0" fillId="0" borderId="23" xfId="0" applyBorder="1" applyAlignment="1" applyProtection="1">
      <protection locked="0"/>
    </xf>
    <xf numFmtId="0" fontId="0" fillId="0" borderId="24" xfId="0" applyBorder="1" applyAlignment="1" applyProtection="1">
      <protection locked="0"/>
    </xf>
    <xf numFmtId="0" fontId="0" fillId="0" borderId="14" xfId="0" applyBorder="1" applyAlignment="1" applyProtection="1">
      <alignment horizontal="center"/>
      <protection locked="0"/>
    </xf>
    <xf numFmtId="0" fontId="0" fillId="0" borderId="14" xfId="0" applyBorder="1" applyAlignment="1" applyProtection="1">
      <protection locked="0"/>
    </xf>
    <xf numFmtId="0" fontId="0" fillId="0" borderId="9" xfId="0" applyBorder="1" applyAlignment="1" applyProtection="1">
      <alignment horizontal="center" vertical="center"/>
      <protection locked="0"/>
    </xf>
    <xf numFmtId="0" fontId="0" fillId="0" borderId="0" xfId="0" applyBorder="1" applyAlignment="1">
      <alignment wrapText="1"/>
    </xf>
    <xf numFmtId="0" fontId="0" fillId="0" borderId="0" xfId="0" applyAlignment="1">
      <alignment wrapText="1"/>
    </xf>
    <xf numFmtId="0" fontId="0" fillId="0" borderId="0" xfId="0" applyBorder="1" applyAlignment="1">
      <alignment horizontal="right"/>
    </xf>
    <xf numFmtId="0" fontId="0" fillId="0" borderId="0" xfId="0" applyAlignment="1">
      <alignment horizontal="right"/>
    </xf>
    <xf numFmtId="0" fontId="0" fillId="5" borderId="9" xfId="0" applyFill="1" applyBorder="1" applyAlignment="1" applyProtection="1">
      <alignment horizontal="center" vertical="center" wrapText="1"/>
      <protection locked="0"/>
    </xf>
    <xf numFmtId="0" fontId="0" fillId="5" borderId="9" xfId="0" applyFill="1" applyBorder="1" applyAlignment="1" applyProtection="1">
      <alignment wrapText="1"/>
      <protection locked="0"/>
    </xf>
    <xf numFmtId="0" fontId="0" fillId="0" borderId="13" xfId="0" applyBorder="1" applyAlignment="1" applyProtection="1">
      <alignment horizontal="center" vertical="center" wrapText="1"/>
      <protection locked="0"/>
    </xf>
    <xf numFmtId="0" fontId="0" fillId="0" borderId="13" xfId="0" applyBorder="1" applyAlignment="1" applyProtection="1">
      <protection locked="0"/>
    </xf>
    <xf numFmtId="0" fontId="0" fillId="0" borderId="15" xfId="0" applyBorder="1" applyAlignment="1" applyProtection="1">
      <alignment horizontal="righ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0" fillId="0" borderId="18" xfId="0" applyBorder="1" applyAlignment="1" applyProtection="1">
      <alignment wrapText="1"/>
      <protection locked="0"/>
    </xf>
    <xf numFmtId="0" fontId="0" fillId="0" borderId="0" xfId="0" applyBorder="1" applyAlignment="1" applyProtection="1">
      <alignment wrapText="1"/>
      <protection locked="0"/>
    </xf>
    <xf numFmtId="0" fontId="0" fillId="0" borderId="19" xfId="0" applyBorder="1" applyAlignment="1" applyProtection="1">
      <alignment wrapText="1"/>
      <protection locked="0"/>
    </xf>
    <xf numFmtId="0" fontId="0" fillId="0" borderId="20" xfId="0"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0" fontId="0" fillId="0" borderId="9" xfId="0" applyBorder="1" applyAlignment="1" applyProtection="1">
      <alignment horizontal="center"/>
      <protection locked="0"/>
    </xf>
    <xf numFmtId="0" fontId="0" fillId="0" borderId="9" xfId="0" applyBorder="1" applyAlignment="1" applyProtection="1">
      <protection locked="0"/>
    </xf>
    <xf numFmtId="0" fontId="0" fillId="0" borderId="13" xfId="0" applyBorder="1" applyAlignment="1" applyProtection="1">
      <alignment horizontal="center"/>
      <protection locked="0"/>
    </xf>
    <xf numFmtId="0" fontId="0" fillId="6" borderId="0" xfId="0" applyFill="1" applyAlignment="1">
      <alignment wrapText="1"/>
    </xf>
    <xf numFmtId="0" fontId="5" fillId="0" borderId="0" xfId="0" applyFont="1" applyBorder="1" applyAlignment="1"/>
    <xf numFmtId="0" fontId="0" fillId="0" borderId="0" xfId="0" applyBorder="1" applyAlignment="1">
      <alignment horizontal="center"/>
    </xf>
    <xf numFmtId="0" fontId="0" fillId="0" borderId="0" xfId="0" applyAlignment="1">
      <alignment horizontal="center"/>
    </xf>
    <xf numFmtId="0" fontId="5" fillId="0" borderId="0" xfId="0" applyFont="1" applyAlignment="1"/>
    <xf numFmtId="0" fontId="4" fillId="0" borderId="0" xfId="0" applyFont="1" applyAlignment="1">
      <alignment horizontal="center" vertical="center"/>
    </xf>
    <xf numFmtId="0" fontId="0" fillId="0" borderId="0" xfId="0" applyAlignment="1">
      <alignment horizontal="center" vertical="center"/>
    </xf>
    <xf numFmtId="164" fontId="0" fillId="0" borderId="9" xfId="0" applyNumberFormat="1" applyBorder="1" applyAlignment="1" applyProtection="1">
      <alignment horizontal="center" vertical="center"/>
      <protection locked="0"/>
    </xf>
    <xf numFmtId="0" fontId="0" fillId="0" borderId="0" xfId="0" applyBorder="1" applyAlignment="1">
      <alignment vertical="top" wrapText="1"/>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0"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3" fillId="0" borderId="11" xfId="0" applyFont="1" applyBorder="1" applyAlignment="1">
      <alignment horizontal="center"/>
    </xf>
    <xf numFmtId="0" fontId="3" fillId="0" borderId="12" xfId="0" applyFont="1" applyBorder="1" applyAlignment="1">
      <alignment horizontal="center"/>
    </xf>
  </cellXfs>
  <cellStyles count="1">
    <cellStyle name="Normal" xfId="0" builtinId="0"/>
  </cellStyles>
  <dxfs count="20">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82400</xdr:colOff>
      <xdr:row>1</xdr:row>
      <xdr:rowOff>77942</xdr:rowOff>
    </xdr:from>
    <xdr:ext cx="937629" cy="2674165"/>
    <xdr:sp macro="" textlink="">
      <xdr:nvSpPr>
        <xdr:cNvPr id="2" name="Rectangle 1">
          <a:extLst>
            <a:ext uri="{FF2B5EF4-FFF2-40B4-BE49-F238E27FC236}">
              <a16:creationId xmlns:a16="http://schemas.microsoft.com/office/drawing/2014/main" id="{00000000-0008-0000-0400-000002000000}"/>
            </a:ext>
          </a:extLst>
        </xdr:cNvPr>
        <xdr:cNvSpPr/>
      </xdr:nvSpPr>
      <xdr:spPr>
        <a:xfrm rot="18327356">
          <a:off x="3576582" y="1136710"/>
          <a:ext cx="2674165" cy="937629"/>
        </a:xfrm>
        <a:prstGeom prst="rect">
          <a:avLst/>
        </a:prstGeom>
        <a:noFill/>
      </xdr:spPr>
      <xdr:txBody>
        <a:bodyPr wrap="squar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N/A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15"/>
  <sheetViews>
    <sheetView showGridLines="0" tabSelected="1" zoomScaleNormal="100" workbookViewId="0">
      <selection activeCell="J44" sqref="J44:L44"/>
    </sheetView>
  </sheetViews>
  <sheetFormatPr defaultColWidth="8.5703125" defaultRowHeight="15" x14ac:dyDescent="0.25"/>
  <cols>
    <col min="1" max="14" width="8.5703125" style="19"/>
    <col min="15" max="16" width="8.5703125" style="19" customWidth="1"/>
    <col min="17" max="19" width="8.5703125" style="19" hidden="1" customWidth="1"/>
    <col min="20" max="23" width="8.5703125" style="19" customWidth="1"/>
    <col min="24" max="16384" width="8.5703125" style="19"/>
  </cols>
  <sheetData>
    <row r="1" spans="1:19" ht="45" customHeight="1" x14ac:dyDescent="0.25">
      <c r="A1" s="89" t="s">
        <v>204</v>
      </c>
      <c r="B1" s="90"/>
      <c r="C1" s="90"/>
      <c r="D1" s="90"/>
      <c r="E1" s="90"/>
      <c r="F1" s="90"/>
      <c r="G1" s="90"/>
      <c r="H1" s="90"/>
      <c r="I1" s="90"/>
      <c r="J1" s="90"/>
      <c r="K1" s="90"/>
      <c r="L1" s="90"/>
      <c r="M1" s="90"/>
      <c r="N1" s="90"/>
      <c r="O1" s="90"/>
      <c r="P1" s="90"/>
      <c r="Q1" s="84" t="s">
        <v>200</v>
      </c>
      <c r="R1" s="84"/>
      <c r="S1" s="84"/>
    </row>
    <row r="3" spans="1:19" ht="15.75" thickBot="1" x14ac:dyDescent="0.3">
      <c r="A3" s="54" t="s">
        <v>0</v>
      </c>
      <c r="B3" s="54"/>
      <c r="C3" s="55"/>
      <c r="D3" s="61"/>
      <c r="E3" s="62"/>
      <c r="F3" s="62"/>
      <c r="G3" s="62"/>
      <c r="H3" s="62"/>
    </row>
    <row r="4" spans="1:19" ht="15.75" thickTop="1" x14ac:dyDescent="0.25">
      <c r="C4" s="20"/>
      <c r="D4" s="20"/>
      <c r="E4" s="20"/>
      <c r="F4" s="20"/>
    </row>
    <row r="5" spans="1:19" s="37" customFormat="1" ht="15.75" thickBot="1" x14ac:dyDescent="0.3">
      <c r="A5" s="54" t="s">
        <v>1</v>
      </c>
      <c r="B5" s="54"/>
      <c r="C5" s="55"/>
      <c r="D5" s="61"/>
      <c r="E5" s="62"/>
      <c r="F5" s="62"/>
      <c r="G5" s="62"/>
      <c r="H5" s="62"/>
      <c r="K5" s="20"/>
      <c r="L5" s="20"/>
      <c r="M5" s="20"/>
      <c r="N5" s="20"/>
    </row>
    <row r="6" spans="1:19" s="37" customFormat="1" ht="15.75" thickTop="1" x14ac:dyDescent="0.25">
      <c r="C6" s="20"/>
      <c r="D6" s="20"/>
      <c r="E6" s="20"/>
      <c r="F6" s="20"/>
    </row>
    <row r="7" spans="1:19" x14ac:dyDescent="0.25">
      <c r="A7" s="55" t="s">
        <v>26</v>
      </c>
      <c r="B7" s="54"/>
      <c r="C7" s="54"/>
      <c r="D7" s="54"/>
      <c r="E7" s="54"/>
      <c r="F7" s="54"/>
      <c r="G7" s="54"/>
      <c r="H7" s="54"/>
      <c r="I7" s="54"/>
      <c r="J7" s="54"/>
      <c r="K7" s="54"/>
      <c r="L7" s="54"/>
      <c r="M7" s="54"/>
      <c r="N7" s="54"/>
      <c r="O7" s="22"/>
      <c r="P7" s="22"/>
    </row>
    <row r="8" spans="1:19" ht="30" x14ac:dyDescent="0.25">
      <c r="A8" s="22"/>
      <c r="B8" s="22"/>
      <c r="C8" s="22"/>
      <c r="D8" s="22"/>
      <c r="E8" s="22"/>
      <c r="F8" s="22"/>
      <c r="G8" s="22"/>
      <c r="H8" s="22"/>
      <c r="I8" s="22"/>
      <c r="J8" s="22"/>
      <c r="K8" s="22"/>
      <c r="L8" s="22"/>
      <c r="M8" s="22"/>
      <c r="N8" s="22"/>
      <c r="O8" s="45" t="s">
        <v>182</v>
      </c>
      <c r="P8" s="44" t="s">
        <v>183</v>
      </c>
    </row>
    <row r="9" spans="1:19" x14ac:dyDescent="0.25">
      <c r="A9" s="23" t="s">
        <v>4</v>
      </c>
      <c r="B9" s="55" t="s">
        <v>179</v>
      </c>
      <c r="C9" s="54"/>
      <c r="D9" s="54"/>
      <c r="E9" s="54"/>
      <c r="F9" s="54"/>
      <c r="G9" s="54"/>
      <c r="H9" s="54"/>
      <c r="I9" s="54"/>
      <c r="J9" s="54"/>
      <c r="K9" s="54"/>
      <c r="L9" s="54"/>
      <c r="M9" s="22"/>
    </row>
    <row r="10" spans="1:19" x14ac:dyDescent="0.25">
      <c r="A10" s="23"/>
      <c r="B10" s="22"/>
      <c r="C10" s="22"/>
      <c r="D10" s="22"/>
      <c r="E10" s="22"/>
      <c r="F10" s="22"/>
      <c r="G10" s="22"/>
      <c r="H10" s="22"/>
      <c r="I10" s="22"/>
      <c r="J10" s="22"/>
      <c r="K10" s="22"/>
      <c r="L10" s="22"/>
      <c r="M10" s="22"/>
      <c r="O10" s="22"/>
      <c r="P10" s="22"/>
    </row>
    <row r="11" spans="1:19" ht="15.75" thickBot="1" x14ac:dyDescent="0.3">
      <c r="A11" s="23"/>
      <c r="B11" s="22" t="s">
        <v>180</v>
      </c>
      <c r="D11" s="63" t="s">
        <v>197</v>
      </c>
      <c r="E11" s="63"/>
      <c r="F11" s="63"/>
      <c r="G11" s="47"/>
      <c r="H11" s="48"/>
      <c r="I11" s="48"/>
      <c r="J11" s="48"/>
      <c r="K11" s="48"/>
      <c r="L11" s="48"/>
      <c r="M11" s="47"/>
      <c r="N11" s="48"/>
      <c r="O11" s="24">
        <f>SUM(Q11:S11)</f>
        <v>0</v>
      </c>
      <c r="Q11" s="43">
        <f>IF($D$11="0-2 Years",5,0)</f>
        <v>0</v>
      </c>
      <c r="R11" s="43">
        <f>IF($D$11="3-5 Years",3,0)</f>
        <v>0</v>
      </c>
      <c r="S11" s="43">
        <f>IF($D$11="6 Years or More",1,0)</f>
        <v>0</v>
      </c>
    </row>
    <row r="12" spans="1:19" s="37" customFormat="1" ht="15.75" thickBot="1" x14ac:dyDescent="0.3">
      <c r="A12" s="23"/>
      <c r="B12" s="22" t="s">
        <v>181</v>
      </c>
      <c r="C12" s="22"/>
      <c r="D12" s="63" t="s">
        <v>197</v>
      </c>
      <c r="E12" s="63"/>
      <c r="F12" s="63"/>
      <c r="G12" s="47"/>
      <c r="H12" s="47"/>
      <c r="I12" s="47"/>
      <c r="J12" s="49"/>
      <c r="K12" s="49"/>
      <c r="L12" s="49"/>
      <c r="M12" s="47"/>
      <c r="N12" s="48"/>
      <c r="O12" s="28"/>
      <c r="P12" s="24">
        <f>SUM(Q12:S12)</f>
        <v>0</v>
      </c>
      <c r="Q12" s="43">
        <f>IF($D$12="0-2 Years",5,0)</f>
        <v>0</v>
      </c>
      <c r="R12" s="43">
        <f>IF($D$12="3-5 Years",3,0)</f>
        <v>0</v>
      </c>
      <c r="S12" s="43">
        <f>IF($D$12="6 Years or More",1,0)</f>
        <v>0</v>
      </c>
    </row>
    <row r="13" spans="1:19" x14ac:dyDescent="0.25">
      <c r="A13" s="23"/>
      <c r="B13" s="22"/>
      <c r="C13" s="22"/>
      <c r="D13" s="22"/>
      <c r="E13" s="22"/>
      <c r="F13" s="22"/>
      <c r="G13" s="47"/>
      <c r="H13" s="47"/>
      <c r="I13" s="47"/>
      <c r="J13" s="47"/>
      <c r="K13" s="47"/>
      <c r="L13" s="47"/>
      <c r="M13" s="47"/>
      <c r="N13" s="48"/>
      <c r="O13" s="22"/>
      <c r="P13" s="22"/>
    </row>
    <row r="14" spans="1:19" x14ac:dyDescent="0.25">
      <c r="A14" s="23" t="s">
        <v>5</v>
      </c>
      <c r="B14" s="55" t="s">
        <v>184</v>
      </c>
      <c r="C14" s="54"/>
      <c r="D14" s="54"/>
      <c r="E14" s="54"/>
      <c r="F14" s="54"/>
      <c r="G14" s="54"/>
      <c r="H14" s="54"/>
      <c r="I14" s="54"/>
      <c r="J14" s="54"/>
      <c r="K14" s="54"/>
      <c r="L14" s="54"/>
      <c r="M14" s="54"/>
      <c r="N14" s="54"/>
      <c r="O14" s="22"/>
      <c r="P14" s="22"/>
    </row>
    <row r="15" spans="1:19" x14ac:dyDescent="0.25">
      <c r="A15" s="23"/>
      <c r="B15" s="22"/>
      <c r="C15" s="22"/>
      <c r="D15" s="22"/>
      <c r="E15" s="22"/>
      <c r="F15" s="22"/>
      <c r="G15" s="22"/>
      <c r="H15" s="22"/>
      <c r="I15" s="22"/>
      <c r="J15" s="22"/>
      <c r="K15" s="22"/>
      <c r="L15" s="22"/>
      <c r="M15" s="22"/>
      <c r="O15" s="22"/>
      <c r="P15" s="22"/>
    </row>
    <row r="16" spans="1:19" ht="15.75" thickBot="1" x14ac:dyDescent="0.3">
      <c r="A16" s="23"/>
      <c r="B16" s="22" t="s">
        <v>180</v>
      </c>
      <c r="D16" s="91" t="s">
        <v>206</v>
      </c>
      <c r="E16" s="91"/>
      <c r="F16" s="91"/>
      <c r="G16" s="47"/>
      <c r="H16" s="48"/>
      <c r="I16" s="48"/>
      <c r="J16" s="48"/>
      <c r="K16" s="48"/>
      <c r="L16" s="48"/>
      <c r="M16" s="47"/>
      <c r="N16" s="48"/>
      <c r="O16" s="24">
        <f ca="1">SUM(Q16:S16)</f>
        <v>1</v>
      </c>
      <c r="Q16" s="43">
        <f ca="1">IF($D$16&lt;=TODAY()-730,5,0)</f>
        <v>0</v>
      </c>
      <c r="R16" s="43">
        <f ca="1">IF($Q$16+$S$16&lt;1,3,0)</f>
        <v>0</v>
      </c>
      <c r="S16" s="43">
        <f ca="1">IF($D$16&gt;TODAY()-365,1,0)</f>
        <v>1</v>
      </c>
    </row>
    <row r="17" spans="1:23" s="37" customFormat="1" ht="15.75" thickBot="1" x14ac:dyDescent="0.3">
      <c r="A17" s="23"/>
      <c r="B17" s="22" t="s">
        <v>181</v>
      </c>
      <c r="C17" s="22"/>
      <c r="D17" s="91" t="s">
        <v>206</v>
      </c>
      <c r="E17" s="91"/>
      <c r="F17" s="91"/>
      <c r="G17" s="47"/>
      <c r="H17" s="47"/>
      <c r="I17" s="47"/>
      <c r="J17" s="49"/>
      <c r="K17" s="49"/>
      <c r="L17" s="49"/>
      <c r="M17" s="47"/>
      <c r="N17" s="48"/>
      <c r="O17" s="28"/>
      <c r="P17" s="24">
        <f ca="1">SUM(Q17:S17)</f>
        <v>1</v>
      </c>
      <c r="Q17" s="43">
        <f ca="1">IF($D$17&lt;=TODAY()-730,5,0)</f>
        <v>0</v>
      </c>
      <c r="R17" s="43">
        <f ca="1">IF($Q$17+$S$17&lt;1,3,0)</f>
        <v>0</v>
      </c>
      <c r="S17" s="43">
        <f ca="1">IF($D$17&gt;TODAY()-365,1,0)</f>
        <v>1</v>
      </c>
    </row>
    <row r="18" spans="1:23" x14ac:dyDescent="0.25">
      <c r="A18" s="23"/>
      <c r="B18" s="22"/>
      <c r="D18" s="26"/>
      <c r="E18" s="26"/>
      <c r="F18" s="26"/>
      <c r="G18" s="22"/>
      <c r="H18" s="22"/>
      <c r="I18" s="22"/>
      <c r="J18" s="26"/>
      <c r="K18" s="26"/>
      <c r="L18" s="26"/>
      <c r="M18" s="22"/>
      <c r="O18" s="28"/>
      <c r="P18" s="28"/>
    </row>
    <row r="19" spans="1:23" ht="30" customHeight="1" x14ac:dyDescent="0.25">
      <c r="A19" s="27" t="s">
        <v>6</v>
      </c>
      <c r="B19" s="64" t="s">
        <v>199</v>
      </c>
      <c r="C19" s="65"/>
      <c r="D19" s="65"/>
      <c r="E19" s="65"/>
      <c r="F19" s="65"/>
      <c r="G19" s="65"/>
      <c r="H19" s="65"/>
      <c r="I19" s="65"/>
      <c r="J19" s="65"/>
      <c r="K19" s="65"/>
      <c r="L19" s="65"/>
      <c r="M19" s="65"/>
      <c r="N19" s="65"/>
      <c r="O19" s="28"/>
      <c r="P19" s="28"/>
    </row>
    <row r="20" spans="1:23" x14ac:dyDescent="0.25">
      <c r="A20" s="23"/>
      <c r="B20" s="22"/>
      <c r="C20" s="22"/>
      <c r="D20" s="25"/>
      <c r="E20" s="22"/>
      <c r="F20" s="22"/>
      <c r="G20" s="22"/>
      <c r="H20" s="22"/>
      <c r="I20" s="22"/>
      <c r="J20" s="22"/>
      <c r="K20" s="22"/>
      <c r="L20" s="22"/>
      <c r="M20" s="22"/>
      <c r="N20" s="22"/>
      <c r="O20" s="22"/>
      <c r="P20" s="22"/>
    </row>
    <row r="21" spans="1:23" s="31" customFormat="1" ht="15" customHeight="1" thickBot="1" x14ac:dyDescent="0.3">
      <c r="A21" s="29"/>
      <c r="B21" s="32" t="s">
        <v>180</v>
      </c>
      <c r="D21" s="68" t="s">
        <v>197</v>
      </c>
      <c r="E21" s="68"/>
      <c r="F21" s="68"/>
      <c r="G21" s="69"/>
      <c r="H21" s="69"/>
      <c r="I21" s="69"/>
      <c r="J21" s="50"/>
      <c r="K21" s="50"/>
      <c r="L21" s="50"/>
      <c r="M21" s="51"/>
      <c r="N21" s="50"/>
      <c r="O21" s="24">
        <f>SUM(Q21:S21)</f>
        <v>0</v>
      </c>
      <c r="Q21" s="43">
        <f>IF($D$21="Agency had significant findings and/or disallowed costs",5,0)</f>
        <v>0</v>
      </c>
      <c r="R21" s="43">
        <f>IF($D$21="Agency required additional T/TA",3,0)</f>
        <v>0</v>
      </c>
      <c r="S21" s="43">
        <f>IF($D$21="No Findings or disallowed costs",1,0)</f>
        <v>0</v>
      </c>
      <c r="T21" s="19"/>
    </row>
    <row r="22" spans="1:23" s="37" customFormat="1" ht="15" customHeight="1" thickBot="1" x14ac:dyDescent="0.3">
      <c r="A22" s="23"/>
      <c r="B22" s="32" t="s">
        <v>181</v>
      </c>
      <c r="C22" s="30"/>
      <c r="D22" s="70" t="s">
        <v>197</v>
      </c>
      <c r="E22" s="70"/>
      <c r="F22" s="70"/>
      <c r="G22" s="71"/>
      <c r="H22" s="71"/>
      <c r="I22" s="71"/>
      <c r="J22" s="49"/>
      <c r="K22" s="49"/>
      <c r="L22" s="49"/>
      <c r="M22" s="47"/>
      <c r="N22" s="52"/>
      <c r="O22" s="36"/>
      <c r="P22" s="24">
        <f>SUM(Q22:S22)</f>
        <v>0</v>
      </c>
      <c r="Q22" s="43">
        <f>IF($D$22="Agency had significant findings and/or disallowed costs",5,0)</f>
        <v>0</v>
      </c>
      <c r="R22" s="43">
        <f>IF($D$22="Agency required additional T/TA",3,0)</f>
        <v>0</v>
      </c>
      <c r="S22" s="43">
        <f>IF($D$22="No Findings or disallowed costs",1,0)</f>
        <v>0</v>
      </c>
    </row>
    <row r="23" spans="1:23" s="31" customFormat="1" ht="15" customHeight="1" x14ac:dyDescent="0.25">
      <c r="A23" s="29"/>
      <c r="B23" s="32"/>
      <c r="D23" s="33"/>
      <c r="E23" s="33"/>
      <c r="F23" s="33"/>
      <c r="G23" s="30"/>
      <c r="H23" s="32"/>
      <c r="I23" s="30"/>
      <c r="J23" s="53"/>
      <c r="K23" s="53"/>
      <c r="L23" s="53"/>
      <c r="M23" s="51"/>
      <c r="N23" s="52"/>
      <c r="O23" s="28"/>
      <c r="P23" s="28"/>
      <c r="Q23" s="19"/>
      <c r="R23" s="19"/>
      <c r="S23" s="19"/>
      <c r="T23" s="19"/>
      <c r="U23" s="19"/>
      <c r="V23" s="19"/>
      <c r="W23" s="19"/>
    </row>
    <row r="24" spans="1:23" ht="45" customHeight="1" x14ac:dyDescent="0.25">
      <c r="A24" s="27" t="s">
        <v>11</v>
      </c>
      <c r="B24" s="64" t="s">
        <v>203</v>
      </c>
      <c r="C24" s="65"/>
      <c r="D24" s="65"/>
      <c r="E24" s="65"/>
      <c r="F24" s="65"/>
      <c r="G24" s="65"/>
      <c r="H24" s="65"/>
      <c r="I24" s="65"/>
      <c r="J24" s="65"/>
      <c r="K24" s="65"/>
      <c r="L24" s="65"/>
      <c r="M24" s="22"/>
      <c r="N24" s="22"/>
      <c r="O24" s="22"/>
      <c r="P24" s="22"/>
    </row>
    <row r="25" spans="1:23" x14ac:dyDescent="0.25">
      <c r="A25" s="23"/>
      <c r="B25" s="22"/>
      <c r="C25" s="22"/>
      <c r="D25" s="25"/>
      <c r="E25" s="22"/>
      <c r="F25" s="22"/>
      <c r="G25" s="22"/>
      <c r="H25" s="22"/>
      <c r="I25" s="22"/>
      <c r="J25" s="22"/>
      <c r="K25" s="22"/>
      <c r="L25" s="22"/>
      <c r="M25" s="22"/>
      <c r="N25" s="22"/>
      <c r="O25" s="22"/>
      <c r="P25" s="22"/>
    </row>
    <row r="26" spans="1:23" ht="15.75" thickBot="1" x14ac:dyDescent="0.3">
      <c r="A26" s="23"/>
      <c r="B26" s="22" t="s">
        <v>180</v>
      </c>
      <c r="D26" s="63" t="s">
        <v>197</v>
      </c>
      <c r="E26" s="63"/>
      <c r="F26" s="63"/>
      <c r="G26" s="22"/>
      <c r="M26" s="22"/>
      <c r="O26" s="24">
        <f>SUM(Q26:S26)</f>
        <v>0</v>
      </c>
      <c r="Q26" s="43">
        <f>IF($D$26="Above $750K",5,0)</f>
        <v>0</v>
      </c>
      <c r="R26" s="43">
        <f>IF($D$26="Between $401K and $749K",3,0)</f>
        <v>0</v>
      </c>
      <c r="S26" s="43">
        <f>IF($D$26="Below $400K",1,0)</f>
        <v>0</v>
      </c>
    </row>
    <row r="27" spans="1:23" s="38" customFormat="1" ht="15" customHeight="1" thickBot="1" x14ac:dyDescent="0.3">
      <c r="A27" s="29"/>
      <c r="B27" s="22" t="s">
        <v>181</v>
      </c>
      <c r="C27" s="22"/>
      <c r="D27" s="63" t="s">
        <v>197</v>
      </c>
      <c r="E27" s="63"/>
      <c r="F27" s="63"/>
      <c r="G27" s="39"/>
      <c r="H27" s="32"/>
      <c r="I27" s="39"/>
      <c r="J27" s="33"/>
      <c r="K27" s="33"/>
      <c r="L27" s="33"/>
      <c r="M27" s="39"/>
      <c r="N27" s="28"/>
      <c r="O27" s="28"/>
      <c r="P27" s="24">
        <f>SUM(Q27:S27)</f>
        <v>0</v>
      </c>
      <c r="Q27" s="43">
        <f>IF($D$27="Over $2.5 M",5,0)</f>
        <v>0</v>
      </c>
      <c r="R27" s="43">
        <f>IF($D$27="Between $1.5 M and $2.4 M",3,0)</f>
        <v>0</v>
      </c>
      <c r="S27" s="43">
        <f>IF($D$27="Below $1.4 M",1,0)</f>
        <v>0</v>
      </c>
      <c r="T27" s="37"/>
      <c r="U27" s="37"/>
      <c r="V27" s="37"/>
      <c r="W27" s="37"/>
    </row>
    <row r="28" spans="1:23" x14ac:dyDescent="0.25">
      <c r="A28" s="23"/>
      <c r="B28" s="22"/>
      <c r="C28" s="22"/>
      <c r="D28" s="25"/>
      <c r="E28" s="22"/>
      <c r="F28" s="22"/>
      <c r="G28" s="22"/>
      <c r="H28" s="22"/>
      <c r="I28" s="22"/>
      <c r="J28" s="22"/>
      <c r="K28" s="22"/>
      <c r="L28" s="22"/>
      <c r="M28" s="22"/>
      <c r="N28" s="22"/>
      <c r="O28" s="22"/>
      <c r="P28" s="22"/>
    </row>
    <row r="29" spans="1:23" x14ac:dyDescent="0.25">
      <c r="A29" s="23" t="s">
        <v>12</v>
      </c>
      <c r="B29" s="55" t="s">
        <v>198</v>
      </c>
      <c r="C29" s="54"/>
      <c r="D29" s="54"/>
      <c r="E29" s="54"/>
      <c r="F29" s="54"/>
      <c r="G29" s="54"/>
      <c r="H29" s="54"/>
      <c r="I29" s="54"/>
      <c r="J29" s="54"/>
      <c r="K29" s="54"/>
      <c r="L29" s="54"/>
      <c r="M29" s="22"/>
      <c r="N29" s="22"/>
      <c r="O29" s="22"/>
      <c r="P29" s="22"/>
    </row>
    <row r="30" spans="1:23" x14ac:dyDescent="0.25">
      <c r="A30" s="23"/>
      <c r="B30" s="22"/>
      <c r="C30" s="22"/>
      <c r="D30" s="25"/>
      <c r="E30" s="22"/>
      <c r="F30" s="22"/>
      <c r="G30" s="22"/>
      <c r="H30" s="22"/>
      <c r="I30" s="22"/>
      <c r="J30" s="22"/>
      <c r="K30" s="22"/>
      <c r="L30" s="22"/>
      <c r="M30" s="22"/>
      <c r="N30" s="22"/>
      <c r="O30" s="22"/>
      <c r="P30" s="22"/>
    </row>
    <row r="31" spans="1:23" ht="15.75" thickBot="1" x14ac:dyDescent="0.3">
      <c r="A31" s="23"/>
      <c r="B31" s="22" t="s">
        <v>180</v>
      </c>
      <c r="D31" s="63" t="s">
        <v>197</v>
      </c>
      <c r="E31" s="63"/>
      <c r="F31" s="63"/>
      <c r="G31" s="22"/>
      <c r="M31" s="22"/>
      <c r="O31" s="24">
        <f>SUM(Q31:S31)</f>
        <v>0</v>
      </c>
      <c r="Q31" s="43">
        <f>IF($D$31="Greater than 16%",5,0)</f>
        <v>0</v>
      </c>
      <c r="R31" s="43">
        <f>IF($D$31="11% to 16%",3,0)</f>
        <v>0</v>
      </c>
      <c r="S31" s="43">
        <f>IF($D$31="Less than 10%",1,0)</f>
        <v>0</v>
      </c>
    </row>
    <row r="32" spans="1:23" s="38" customFormat="1" ht="15" customHeight="1" thickBot="1" x14ac:dyDescent="0.3">
      <c r="A32" s="29"/>
      <c r="B32" s="22" t="s">
        <v>181</v>
      </c>
      <c r="C32" s="22"/>
      <c r="D32" s="63" t="s">
        <v>201</v>
      </c>
      <c r="E32" s="63"/>
      <c r="F32" s="63"/>
      <c r="G32" s="39"/>
      <c r="H32" s="32"/>
      <c r="I32" s="39"/>
      <c r="J32" s="33"/>
      <c r="K32" s="33"/>
      <c r="L32" s="33"/>
      <c r="M32" s="39"/>
      <c r="N32" s="28"/>
      <c r="O32" s="28"/>
      <c r="P32" s="46" t="s">
        <v>202</v>
      </c>
      <c r="Q32" s="43">
        <f>IF($D$32="Greater than 13%",5,0)</f>
        <v>0</v>
      </c>
      <c r="R32" s="43">
        <f>IF($D$32="10% to 13%",3,0)</f>
        <v>0</v>
      </c>
      <c r="S32" s="43">
        <f>IF($D$32="Less than 10%",1,0)</f>
        <v>0</v>
      </c>
      <c r="T32" s="37"/>
      <c r="U32" s="37"/>
      <c r="V32" s="37"/>
      <c r="W32" s="37"/>
    </row>
    <row r="33" spans="1:19" x14ac:dyDescent="0.25">
      <c r="A33" s="23"/>
      <c r="B33" s="22"/>
      <c r="C33" s="22"/>
      <c r="D33" s="25"/>
      <c r="E33" s="22"/>
      <c r="F33" s="22"/>
      <c r="G33" s="22"/>
      <c r="H33" s="22"/>
      <c r="I33" s="22"/>
      <c r="J33" s="22"/>
      <c r="K33" s="22"/>
      <c r="L33" s="22"/>
      <c r="M33" s="22"/>
      <c r="N33" s="22"/>
      <c r="O33" s="22"/>
      <c r="P33" s="22"/>
    </row>
    <row r="34" spans="1:19" x14ac:dyDescent="0.25">
      <c r="A34" s="23" t="s">
        <v>13</v>
      </c>
      <c r="B34" s="55" t="s">
        <v>185</v>
      </c>
      <c r="C34" s="54"/>
      <c r="D34" s="54"/>
      <c r="E34" s="54"/>
      <c r="F34" s="54"/>
      <c r="G34" s="54"/>
      <c r="H34" s="54"/>
      <c r="I34" s="54"/>
      <c r="J34" s="54"/>
      <c r="K34" s="54"/>
      <c r="L34" s="54"/>
      <c r="M34" s="54"/>
      <c r="N34" s="54"/>
      <c r="O34" s="22"/>
      <c r="P34" s="22"/>
    </row>
    <row r="35" spans="1:19" x14ac:dyDescent="0.25">
      <c r="A35" s="23"/>
      <c r="B35" s="22"/>
      <c r="C35" s="22"/>
      <c r="D35" s="25"/>
      <c r="E35" s="22"/>
      <c r="F35" s="22"/>
      <c r="G35" s="47"/>
      <c r="H35" s="47"/>
      <c r="I35" s="47"/>
      <c r="J35" s="47"/>
      <c r="K35" s="47"/>
      <c r="L35" s="47"/>
      <c r="M35" s="47"/>
      <c r="N35" s="47"/>
      <c r="O35" s="22"/>
      <c r="P35" s="22"/>
    </row>
    <row r="36" spans="1:19" ht="15.75" thickBot="1" x14ac:dyDescent="0.3">
      <c r="A36" s="23"/>
      <c r="B36" s="22" t="s">
        <v>180</v>
      </c>
      <c r="D36" s="63" t="s">
        <v>197</v>
      </c>
      <c r="E36" s="63"/>
      <c r="F36" s="63"/>
      <c r="G36" s="47"/>
      <c r="H36" s="48"/>
      <c r="I36" s="48"/>
      <c r="J36" s="48"/>
      <c r="K36" s="48"/>
      <c r="L36" s="48"/>
      <c r="M36" s="47"/>
      <c r="N36" s="48"/>
      <c r="O36" s="24">
        <f>SUM(Q36:S36)</f>
        <v>0</v>
      </c>
      <c r="Q36" s="43">
        <f>IF($D$36="Greater than 20%",5,0)</f>
        <v>0</v>
      </c>
      <c r="R36" s="43">
        <f>IF($D$36="11% to 19%",3,0)</f>
        <v>0</v>
      </c>
      <c r="S36" s="43">
        <f>IF($D$36="Less than 10%",1,0)</f>
        <v>0</v>
      </c>
    </row>
    <row r="37" spans="1:19" s="37" customFormat="1" ht="15.75" thickBot="1" x14ac:dyDescent="0.3">
      <c r="A37" s="23"/>
      <c r="B37" s="22" t="s">
        <v>181</v>
      </c>
      <c r="C37" s="22"/>
      <c r="D37" s="63" t="s">
        <v>197</v>
      </c>
      <c r="E37" s="63"/>
      <c r="F37" s="63"/>
      <c r="G37" s="47"/>
      <c r="H37" s="47"/>
      <c r="I37" s="47"/>
      <c r="J37" s="49"/>
      <c r="K37" s="49"/>
      <c r="L37" s="49"/>
      <c r="M37" s="47"/>
      <c r="N37" s="52"/>
      <c r="O37" s="36"/>
      <c r="P37" s="24">
        <f>SUM(Q37:S37)</f>
        <v>0</v>
      </c>
      <c r="Q37" s="43">
        <f>IF($D$37="Greater than 15%",5,0)</f>
        <v>0</v>
      </c>
      <c r="R37" s="43">
        <f>IF($D$37="10% to 15%",3,0)</f>
        <v>0</v>
      </c>
      <c r="S37" s="43">
        <f>IF($D$37="Less than 10%",1,0)</f>
        <v>0</v>
      </c>
    </row>
    <row r="38" spans="1:19" x14ac:dyDescent="0.25">
      <c r="A38" s="23"/>
      <c r="B38" s="22"/>
      <c r="C38" s="22"/>
      <c r="D38" s="25"/>
      <c r="E38" s="22"/>
      <c r="F38" s="22"/>
      <c r="G38" s="47"/>
      <c r="H38" s="47"/>
      <c r="I38" s="47"/>
      <c r="J38" s="47"/>
      <c r="K38" s="47"/>
      <c r="L38" s="47"/>
      <c r="M38" s="47"/>
      <c r="N38" s="47"/>
      <c r="O38" s="22"/>
      <c r="P38" s="22"/>
    </row>
    <row r="39" spans="1:19" x14ac:dyDescent="0.25">
      <c r="A39" s="23" t="s">
        <v>186</v>
      </c>
      <c r="B39" s="55" t="s">
        <v>14</v>
      </c>
      <c r="C39" s="54"/>
      <c r="D39" s="54"/>
      <c r="E39" s="54"/>
      <c r="F39" s="54"/>
      <c r="G39" s="54"/>
      <c r="H39" s="54"/>
      <c r="I39" s="54"/>
      <c r="J39" s="54"/>
      <c r="K39" s="54"/>
      <c r="L39" s="54"/>
      <c r="M39" s="54"/>
      <c r="N39" s="54"/>
      <c r="O39" s="22"/>
      <c r="P39" s="22"/>
    </row>
    <row r="40" spans="1:19" x14ac:dyDescent="0.25">
      <c r="A40" s="23"/>
      <c r="B40" s="22"/>
      <c r="C40" s="22"/>
      <c r="D40" s="22"/>
      <c r="E40" s="22"/>
      <c r="F40" s="22"/>
      <c r="G40" s="22"/>
      <c r="H40" s="22"/>
      <c r="I40" s="22"/>
    </row>
    <row r="41" spans="1:19" ht="30.75" customHeight="1" thickBot="1" x14ac:dyDescent="0.3">
      <c r="B41" s="64" t="s">
        <v>205</v>
      </c>
      <c r="C41" s="65"/>
      <c r="D41" s="65"/>
      <c r="E41" s="65"/>
      <c r="F41" s="65"/>
      <c r="G41" s="65"/>
      <c r="H41" s="65"/>
      <c r="I41" s="22"/>
      <c r="J41" s="81" t="s">
        <v>197</v>
      </c>
      <c r="K41" s="82"/>
      <c r="L41" s="82"/>
      <c r="Q41" s="43">
        <f>IF($J$41="Frequently",5,0)</f>
        <v>0</v>
      </c>
      <c r="R41" s="43">
        <f>IF($J$41="Occasionally",3,0)</f>
        <v>0</v>
      </c>
      <c r="S41" s="43">
        <f>IF($J$41="Rarely",1,0)</f>
        <v>0</v>
      </c>
    </row>
    <row r="42" spans="1:19" ht="30" customHeight="1" thickBot="1" x14ac:dyDescent="0.3">
      <c r="B42" s="64" t="s">
        <v>8</v>
      </c>
      <c r="C42" s="65"/>
      <c r="D42" s="65"/>
      <c r="E42" s="65"/>
      <c r="F42" s="65"/>
      <c r="G42" s="65"/>
      <c r="H42" s="65"/>
      <c r="I42" s="22"/>
      <c r="J42" s="83" t="s">
        <v>197</v>
      </c>
      <c r="K42" s="71"/>
      <c r="L42" s="71"/>
      <c r="Q42" s="43">
        <f>IF($J$42="Frequently",5,0)</f>
        <v>0</v>
      </c>
      <c r="R42" s="43">
        <f>IF($J$42="Occasionally",3,0)</f>
        <v>0</v>
      </c>
      <c r="S42" s="43">
        <f>IF($J$42="Rarely",1,0)</f>
        <v>0</v>
      </c>
    </row>
    <row r="43" spans="1:19" ht="30" customHeight="1" thickBot="1" x14ac:dyDescent="0.3">
      <c r="B43" s="64" t="s">
        <v>35</v>
      </c>
      <c r="C43" s="65"/>
      <c r="D43" s="65"/>
      <c r="E43" s="65"/>
      <c r="F43" s="65"/>
      <c r="G43" s="65"/>
      <c r="H43" s="65"/>
      <c r="I43" s="22"/>
      <c r="J43" s="83" t="s">
        <v>197</v>
      </c>
      <c r="K43" s="71"/>
      <c r="L43" s="71"/>
      <c r="Q43" s="43">
        <f>IF($J$43="Frequently",5,0)</f>
        <v>0</v>
      </c>
      <c r="R43" s="43">
        <f>IF($J$43="Occasionally",3,0)</f>
        <v>0</v>
      </c>
      <c r="S43" s="43">
        <f>IF($J$43="Rarely",1,0)</f>
        <v>0</v>
      </c>
    </row>
    <row r="44" spans="1:19" ht="30" customHeight="1" thickBot="1" x14ac:dyDescent="0.3">
      <c r="B44" s="92" t="s">
        <v>187</v>
      </c>
      <c r="C44" s="65"/>
      <c r="D44" s="65"/>
      <c r="E44" s="65"/>
      <c r="F44" s="65"/>
      <c r="G44" s="65"/>
      <c r="H44" s="65"/>
      <c r="I44" s="15"/>
      <c r="J44" s="81" t="s">
        <v>197</v>
      </c>
      <c r="K44" s="82"/>
      <c r="L44" s="82"/>
      <c r="Q44" s="43">
        <f>IF($J$44="Frequently",5,0)</f>
        <v>0</v>
      </c>
      <c r="R44" s="43">
        <f>IF($J$44="Occasionally",3,0)</f>
        <v>0</v>
      </c>
      <c r="S44" s="43">
        <f>IF($J$44="Rarely",1,0)</f>
        <v>0</v>
      </c>
    </row>
    <row r="45" spans="1:19" ht="15" customHeight="1" x14ac:dyDescent="0.25">
      <c r="B45" s="34"/>
      <c r="C45" s="17"/>
      <c r="D45" s="35"/>
      <c r="E45" s="35"/>
      <c r="F45" s="35"/>
      <c r="G45" s="35"/>
      <c r="H45" s="35"/>
      <c r="I45" s="15"/>
      <c r="J45" s="15"/>
      <c r="K45" s="22"/>
      <c r="L45" s="22"/>
      <c r="M45" s="15"/>
      <c r="O45" s="42">
        <f>SUM(Q41:S44)/4</f>
        <v>0</v>
      </c>
      <c r="P45" s="42">
        <f>SUM(Q41:S44)/4</f>
        <v>0</v>
      </c>
    </row>
    <row r="46" spans="1:19" x14ac:dyDescent="0.25">
      <c r="A46" s="23"/>
      <c r="B46" s="55" t="s">
        <v>10</v>
      </c>
      <c r="C46" s="54"/>
      <c r="D46" s="72"/>
      <c r="E46" s="73"/>
      <c r="F46" s="73"/>
      <c r="G46" s="73"/>
      <c r="H46" s="73"/>
      <c r="I46" s="73"/>
      <c r="J46" s="73"/>
      <c r="K46" s="73"/>
      <c r="L46" s="73"/>
      <c r="M46" s="73"/>
      <c r="N46" s="74"/>
      <c r="O46" s="22"/>
    </row>
    <row r="47" spans="1:19" x14ac:dyDescent="0.25">
      <c r="A47" s="23"/>
      <c r="B47" s="22"/>
      <c r="D47" s="75"/>
      <c r="E47" s="76"/>
      <c r="F47" s="76"/>
      <c r="G47" s="76"/>
      <c r="H47" s="76"/>
      <c r="I47" s="76"/>
      <c r="J47" s="76"/>
      <c r="K47" s="76"/>
      <c r="L47" s="76"/>
      <c r="M47" s="76"/>
      <c r="N47" s="77"/>
      <c r="O47" s="22"/>
      <c r="P47" s="22"/>
    </row>
    <row r="48" spans="1:19" x14ac:dyDescent="0.25">
      <c r="A48" s="23"/>
      <c r="B48" s="22"/>
      <c r="C48" s="16"/>
      <c r="D48" s="75"/>
      <c r="E48" s="76"/>
      <c r="F48" s="76"/>
      <c r="G48" s="76"/>
      <c r="H48" s="76"/>
      <c r="I48" s="76"/>
      <c r="J48" s="76"/>
      <c r="K48" s="76"/>
      <c r="L48" s="76"/>
      <c r="M48" s="76"/>
      <c r="N48" s="77"/>
      <c r="O48" s="22"/>
      <c r="P48" s="22"/>
    </row>
    <row r="49" spans="1:16" x14ac:dyDescent="0.25">
      <c r="A49" s="23"/>
      <c r="B49" s="22"/>
      <c r="C49" s="16"/>
      <c r="D49" s="75"/>
      <c r="E49" s="76"/>
      <c r="F49" s="76"/>
      <c r="G49" s="76"/>
      <c r="H49" s="76"/>
      <c r="I49" s="76"/>
      <c r="J49" s="76"/>
      <c r="K49" s="76"/>
      <c r="L49" s="76"/>
      <c r="M49" s="76"/>
      <c r="N49" s="77"/>
      <c r="O49" s="22"/>
      <c r="P49" s="22"/>
    </row>
    <row r="50" spans="1:16" x14ac:dyDescent="0.25">
      <c r="A50" s="23"/>
      <c r="B50" s="22"/>
      <c r="C50" s="16"/>
      <c r="D50" s="78"/>
      <c r="E50" s="79"/>
      <c r="F50" s="79"/>
      <c r="G50" s="79"/>
      <c r="H50" s="79"/>
      <c r="I50" s="79"/>
      <c r="J50" s="79"/>
      <c r="K50" s="79"/>
      <c r="L50" s="79"/>
      <c r="M50" s="79"/>
      <c r="N50" s="80"/>
      <c r="O50" s="22"/>
      <c r="P50" s="22"/>
    </row>
    <row r="51" spans="1:16" x14ac:dyDescent="0.25">
      <c r="A51" s="23"/>
      <c r="B51" s="15"/>
      <c r="C51" s="15"/>
      <c r="D51" s="15"/>
      <c r="E51" s="22"/>
      <c r="F51" s="22"/>
      <c r="G51" s="22"/>
      <c r="H51" s="22"/>
      <c r="I51" s="22"/>
      <c r="J51" s="22"/>
      <c r="K51" s="22"/>
      <c r="L51" s="22"/>
      <c r="M51" s="22"/>
      <c r="N51" s="28"/>
      <c r="O51" s="22"/>
      <c r="P51" s="22"/>
    </row>
    <row r="52" spans="1:16" ht="15.75" x14ac:dyDescent="0.25">
      <c r="A52" s="23"/>
      <c r="B52" s="85" t="s">
        <v>188</v>
      </c>
      <c r="C52" s="88"/>
      <c r="D52" s="88"/>
      <c r="E52" s="88"/>
      <c r="F52" s="88"/>
      <c r="G52" s="88"/>
      <c r="H52" s="88"/>
      <c r="I52" s="88"/>
      <c r="J52" s="88"/>
      <c r="K52" s="88"/>
      <c r="L52" s="88"/>
      <c r="M52" s="54"/>
      <c r="N52" s="22" t="s">
        <v>17</v>
      </c>
      <c r="O52" s="24">
        <f ca="1">O11*5+O16*5+O21*3+O26*2+O31*2+O36+O45*2</f>
        <v>5</v>
      </c>
      <c r="P52" s="24">
        <f ca="1">P12*5+P17*5+P22*3+P27*3+P31*2+P37+P45*3</f>
        <v>5</v>
      </c>
    </row>
    <row r="53" spans="1:16" x14ac:dyDescent="0.25">
      <c r="A53" s="23"/>
      <c r="B53" s="22"/>
      <c r="C53" s="22"/>
      <c r="D53" s="22"/>
      <c r="E53" s="22"/>
      <c r="F53" s="22"/>
      <c r="G53" s="22"/>
      <c r="H53" s="22"/>
      <c r="I53" s="22"/>
      <c r="J53" s="22"/>
      <c r="K53" s="22"/>
      <c r="L53" s="22"/>
      <c r="M53" s="22"/>
      <c r="N53" s="22"/>
      <c r="O53" s="22"/>
      <c r="P53" s="22"/>
    </row>
    <row r="54" spans="1:16" ht="15.75" x14ac:dyDescent="0.25">
      <c r="A54" s="23"/>
      <c r="B54" s="85" t="s">
        <v>189</v>
      </c>
      <c r="C54" s="54"/>
      <c r="D54" s="54"/>
      <c r="E54" s="87" t="s">
        <v>194</v>
      </c>
      <c r="F54" s="87"/>
      <c r="G54" s="87"/>
      <c r="H54" s="22"/>
      <c r="I54" s="86" t="s">
        <v>196</v>
      </c>
      <c r="J54" s="87"/>
      <c r="K54" s="22"/>
      <c r="L54" s="86" t="s">
        <v>195</v>
      </c>
      <c r="M54" s="87"/>
      <c r="N54" s="87"/>
    </row>
    <row r="55" spans="1:16" x14ac:dyDescent="0.25">
      <c r="A55" s="23"/>
      <c r="B55" s="22"/>
      <c r="C55" s="22"/>
      <c r="D55" s="23" t="s">
        <v>180</v>
      </c>
      <c r="H55" s="37"/>
      <c r="I55" s="37"/>
      <c r="J55" s="37"/>
      <c r="K55" s="37"/>
      <c r="L55" s="37"/>
      <c r="M55" s="37"/>
      <c r="N55" s="37"/>
    </row>
    <row r="56" spans="1:16" s="21" customFormat="1" x14ac:dyDescent="0.25">
      <c r="A56" s="23"/>
      <c r="B56" s="18"/>
      <c r="C56" s="18"/>
      <c r="D56" s="41"/>
    </row>
    <row r="57" spans="1:16" x14ac:dyDescent="0.25">
      <c r="A57" s="23"/>
      <c r="B57" s="15"/>
      <c r="C57" s="15"/>
      <c r="D57" s="23" t="s">
        <v>181</v>
      </c>
      <c r="E57" s="37"/>
      <c r="F57" s="37"/>
      <c r="G57" s="37"/>
      <c r="H57" s="37"/>
      <c r="I57" s="37"/>
      <c r="J57" s="37"/>
      <c r="K57" s="37"/>
      <c r="L57" s="37"/>
      <c r="M57" s="37"/>
      <c r="N57" s="37"/>
    </row>
    <row r="58" spans="1:16" x14ac:dyDescent="0.25">
      <c r="A58" s="23"/>
      <c r="B58" s="22"/>
      <c r="C58" s="22"/>
      <c r="D58" s="22"/>
      <c r="E58" s="22"/>
      <c r="M58" s="22"/>
      <c r="N58" s="22"/>
    </row>
    <row r="59" spans="1:16" ht="15" customHeight="1" x14ac:dyDescent="0.25">
      <c r="J59" s="31"/>
      <c r="K59" s="31"/>
      <c r="L59" s="31"/>
      <c r="M59" s="31"/>
    </row>
    <row r="60" spans="1:16" ht="15.75" thickBot="1" x14ac:dyDescent="0.3">
      <c r="A60" s="54" t="s">
        <v>178</v>
      </c>
      <c r="B60" s="54"/>
      <c r="C60" s="55"/>
      <c r="D60" s="56"/>
      <c r="E60" s="57"/>
      <c r="F60" s="57"/>
      <c r="G60" s="57"/>
      <c r="H60" s="57"/>
      <c r="J60" s="58" t="s">
        <v>191</v>
      </c>
      <c r="K60" s="59"/>
      <c r="L60" s="59"/>
      <c r="M60" s="59"/>
      <c r="N60" s="60"/>
    </row>
    <row r="61" spans="1:16" ht="15.75" thickTop="1" x14ac:dyDescent="0.25">
      <c r="A61" s="1"/>
    </row>
    <row r="62" spans="1:16" ht="15.75" thickBot="1" x14ac:dyDescent="0.3">
      <c r="A62" s="54" t="s">
        <v>190</v>
      </c>
      <c r="B62" s="54"/>
      <c r="C62" s="55"/>
      <c r="D62" s="56"/>
      <c r="E62" s="57"/>
      <c r="F62" s="57"/>
      <c r="G62" s="57"/>
      <c r="H62" s="57"/>
      <c r="J62" s="58" t="s">
        <v>191</v>
      </c>
      <c r="K62" s="59"/>
      <c r="L62" s="59"/>
      <c r="M62" s="59"/>
      <c r="N62" s="60"/>
    </row>
    <row r="63" spans="1:16" ht="15.75" thickTop="1" x14ac:dyDescent="0.25">
      <c r="A63" s="1"/>
    </row>
    <row r="64" spans="1:16" ht="15.75" thickBot="1" x14ac:dyDescent="0.3">
      <c r="A64" s="54" t="s">
        <v>192</v>
      </c>
      <c r="B64" s="54"/>
      <c r="C64" s="55"/>
      <c r="D64" s="56"/>
      <c r="E64" s="57"/>
      <c r="F64" s="57"/>
      <c r="G64" s="57"/>
      <c r="H64" s="57"/>
      <c r="J64" s="58" t="s">
        <v>191</v>
      </c>
      <c r="K64" s="59"/>
      <c r="L64" s="59"/>
      <c r="M64" s="59"/>
      <c r="N64" s="60"/>
    </row>
    <row r="65" spans="1:14" ht="15.75" thickTop="1" x14ac:dyDescent="0.25">
      <c r="A65" s="1"/>
    </row>
    <row r="66" spans="1:14" x14ac:dyDescent="0.25">
      <c r="A66" s="1"/>
      <c r="B66" s="66" t="s">
        <v>193</v>
      </c>
      <c r="C66" s="67"/>
      <c r="D66" s="72"/>
      <c r="E66" s="73"/>
      <c r="F66" s="73"/>
      <c r="G66" s="73"/>
      <c r="H66" s="73"/>
      <c r="I66" s="73"/>
      <c r="J66" s="73"/>
      <c r="K66" s="73"/>
      <c r="L66" s="73"/>
      <c r="M66" s="73"/>
      <c r="N66" s="74"/>
    </row>
    <row r="67" spans="1:14" x14ac:dyDescent="0.25">
      <c r="A67" s="1"/>
      <c r="B67" s="36"/>
      <c r="C67" s="37"/>
      <c r="D67" s="75"/>
      <c r="E67" s="76"/>
      <c r="F67" s="76"/>
      <c r="G67" s="76"/>
      <c r="H67" s="76"/>
      <c r="I67" s="76"/>
      <c r="J67" s="76"/>
      <c r="K67" s="76"/>
      <c r="L67" s="76"/>
      <c r="M67" s="76"/>
      <c r="N67" s="77"/>
    </row>
    <row r="68" spans="1:14" x14ac:dyDescent="0.25">
      <c r="A68" s="1"/>
      <c r="B68" s="36"/>
      <c r="C68" s="40"/>
      <c r="D68" s="75"/>
      <c r="E68" s="76"/>
      <c r="F68" s="76"/>
      <c r="G68" s="76"/>
      <c r="H68" s="76"/>
      <c r="I68" s="76"/>
      <c r="J68" s="76"/>
      <c r="K68" s="76"/>
      <c r="L68" s="76"/>
      <c r="M68" s="76"/>
      <c r="N68" s="77"/>
    </row>
    <row r="69" spans="1:14" x14ac:dyDescent="0.25">
      <c r="A69" s="1"/>
      <c r="B69" s="36"/>
      <c r="C69" s="40"/>
      <c r="D69" s="75"/>
      <c r="E69" s="76"/>
      <c r="F69" s="76"/>
      <c r="G69" s="76"/>
      <c r="H69" s="76"/>
      <c r="I69" s="76"/>
      <c r="J69" s="76"/>
      <c r="K69" s="76"/>
      <c r="L69" s="76"/>
      <c r="M69" s="76"/>
      <c r="N69" s="77"/>
    </row>
    <row r="70" spans="1:14" x14ac:dyDescent="0.25">
      <c r="A70" s="1"/>
      <c r="B70" s="36"/>
      <c r="C70" s="40"/>
      <c r="D70" s="78"/>
      <c r="E70" s="79"/>
      <c r="F70" s="79"/>
      <c r="G70" s="79"/>
      <c r="H70" s="79"/>
      <c r="I70" s="79"/>
      <c r="J70" s="79"/>
      <c r="K70" s="79"/>
      <c r="L70" s="79"/>
      <c r="M70" s="79"/>
      <c r="N70" s="80"/>
    </row>
    <row r="71" spans="1:14" x14ac:dyDescent="0.25">
      <c r="A71" s="1"/>
    </row>
    <row r="72" spans="1:14" x14ac:dyDescent="0.25">
      <c r="A72" s="1"/>
    </row>
    <row r="73" spans="1:14" x14ac:dyDescent="0.25">
      <c r="A73" s="1"/>
    </row>
    <row r="74" spans="1:14" x14ac:dyDescent="0.25">
      <c r="A74" s="1"/>
    </row>
    <row r="75" spans="1:14" x14ac:dyDescent="0.25">
      <c r="A75" s="1"/>
    </row>
    <row r="76" spans="1:14" x14ac:dyDescent="0.25">
      <c r="A76" s="1"/>
    </row>
    <row r="77" spans="1:14" x14ac:dyDescent="0.25">
      <c r="A77" s="1"/>
    </row>
    <row r="78" spans="1:14" x14ac:dyDescent="0.25">
      <c r="A78" s="1"/>
    </row>
    <row r="79" spans="1:14" x14ac:dyDescent="0.25">
      <c r="A79" s="1"/>
    </row>
    <row r="80" spans="1:14"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row r="113" spans="1:1" x14ac:dyDescent="0.25">
      <c r="A113" s="1"/>
    </row>
    <row r="114" spans="1:1" x14ac:dyDescent="0.25">
      <c r="A114" s="1"/>
    </row>
    <row r="115" spans="1:1" x14ac:dyDescent="0.25">
      <c r="A115" s="1"/>
    </row>
  </sheetData>
  <sheetProtection sheet="1" selectLockedCells="1"/>
  <mergeCells count="52">
    <mergeCell ref="Q1:S1"/>
    <mergeCell ref="B54:D54"/>
    <mergeCell ref="I54:J54"/>
    <mergeCell ref="E54:G54"/>
    <mergeCell ref="L54:N54"/>
    <mergeCell ref="A7:N7"/>
    <mergeCell ref="B19:N19"/>
    <mergeCell ref="B14:N14"/>
    <mergeCell ref="B52:M52"/>
    <mergeCell ref="A1:P1"/>
    <mergeCell ref="D12:F12"/>
    <mergeCell ref="D11:F11"/>
    <mergeCell ref="B9:L9"/>
    <mergeCell ref="D16:F16"/>
    <mergeCell ref="D17:F17"/>
    <mergeCell ref="B44:H44"/>
    <mergeCell ref="B66:C66"/>
    <mergeCell ref="D21:I21"/>
    <mergeCell ref="D22:I22"/>
    <mergeCell ref="B39:N39"/>
    <mergeCell ref="B34:N34"/>
    <mergeCell ref="D46:N50"/>
    <mergeCell ref="D66:N70"/>
    <mergeCell ref="B46:C46"/>
    <mergeCell ref="B24:L24"/>
    <mergeCell ref="B43:H43"/>
    <mergeCell ref="A62:C62"/>
    <mergeCell ref="D62:H62"/>
    <mergeCell ref="J44:L44"/>
    <mergeCell ref="J41:L41"/>
    <mergeCell ref="J42:L42"/>
    <mergeCell ref="J43:L43"/>
    <mergeCell ref="A3:C3"/>
    <mergeCell ref="A5:C5"/>
    <mergeCell ref="D5:H5"/>
    <mergeCell ref="D60:H60"/>
    <mergeCell ref="D3:H3"/>
    <mergeCell ref="B29:L29"/>
    <mergeCell ref="D31:F31"/>
    <mergeCell ref="D32:F32"/>
    <mergeCell ref="D26:F26"/>
    <mergeCell ref="D27:F27"/>
    <mergeCell ref="D36:F36"/>
    <mergeCell ref="D37:F37"/>
    <mergeCell ref="B41:H41"/>
    <mergeCell ref="B42:H42"/>
    <mergeCell ref="A64:C64"/>
    <mergeCell ref="D64:H64"/>
    <mergeCell ref="J64:N64"/>
    <mergeCell ref="A60:C60"/>
    <mergeCell ref="J60:N60"/>
    <mergeCell ref="J62:N62"/>
  </mergeCells>
  <conditionalFormatting sqref="E55">
    <cfRule type="expression" dxfId="19" priority="21">
      <formula>$O$52&gt;0</formula>
    </cfRule>
  </conditionalFormatting>
  <conditionalFormatting sqref="F55">
    <cfRule type="expression" dxfId="18" priority="20">
      <formula>$O$52&gt;10</formula>
    </cfRule>
  </conditionalFormatting>
  <conditionalFormatting sqref="G55">
    <cfRule type="expression" dxfId="17" priority="18">
      <formula>$O$52&gt;20</formula>
    </cfRule>
  </conditionalFormatting>
  <conditionalFormatting sqref="H55">
    <cfRule type="expression" dxfId="16" priority="17">
      <formula>$O$52&gt;30</formula>
    </cfRule>
  </conditionalFormatting>
  <conditionalFormatting sqref="I55">
    <cfRule type="expression" dxfId="15" priority="16">
      <formula>$O$52&gt;40</formula>
    </cfRule>
  </conditionalFormatting>
  <conditionalFormatting sqref="J55">
    <cfRule type="expression" dxfId="14" priority="15">
      <formula>$O$52&gt;50</formula>
    </cfRule>
  </conditionalFormatting>
  <conditionalFormatting sqref="K55">
    <cfRule type="expression" dxfId="13" priority="14">
      <formula>$O$52&gt;60</formula>
    </cfRule>
  </conditionalFormatting>
  <conditionalFormatting sqref="L55">
    <cfRule type="expression" dxfId="12" priority="13">
      <formula>$O$52&gt;70</formula>
    </cfRule>
  </conditionalFormatting>
  <conditionalFormatting sqref="M55">
    <cfRule type="expression" dxfId="11" priority="12">
      <formula>$O$52&gt;80</formula>
    </cfRule>
  </conditionalFormatting>
  <conditionalFormatting sqref="N55">
    <cfRule type="expression" dxfId="10" priority="11">
      <formula>$O$52&gt;90</formula>
    </cfRule>
  </conditionalFormatting>
  <conditionalFormatting sqref="E57">
    <cfRule type="expression" dxfId="9" priority="10">
      <formula>$P$52&gt;0</formula>
    </cfRule>
  </conditionalFormatting>
  <conditionalFormatting sqref="F57">
    <cfRule type="expression" dxfId="8" priority="9">
      <formula>$P$52&gt;10</formula>
    </cfRule>
  </conditionalFormatting>
  <conditionalFormatting sqref="G57">
    <cfRule type="expression" dxfId="7" priority="8">
      <formula>$P$52&gt;20</formula>
    </cfRule>
  </conditionalFormatting>
  <conditionalFormatting sqref="H57">
    <cfRule type="expression" dxfId="6" priority="7">
      <formula>$P$52&gt;30</formula>
    </cfRule>
  </conditionalFormatting>
  <conditionalFormatting sqref="I57">
    <cfRule type="expression" dxfId="5" priority="6">
      <formula>$P$52&gt;40</formula>
    </cfRule>
  </conditionalFormatting>
  <conditionalFormatting sqref="J57">
    <cfRule type="expression" dxfId="4" priority="5">
      <formula>$P$52&gt;50</formula>
    </cfRule>
  </conditionalFormatting>
  <conditionalFormatting sqref="K57">
    <cfRule type="expression" dxfId="3" priority="4">
      <formula>$P$52&gt;60</formula>
    </cfRule>
  </conditionalFormatting>
  <conditionalFormatting sqref="L57">
    <cfRule type="expression" dxfId="2" priority="3">
      <formula>$P$52&gt;70</formula>
    </cfRule>
  </conditionalFormatting>
  <conditionalFormatting sqref="M57">
    <cfRule type="expression" dxfId="1" priority="2">
      <formula>$P$52&gt;80</formula>
    </cfRule>
  </conditionalFormatting>
  <conditionalFormatting sqref="N57">
    <cfRule type="expression" dxfId="0" priority="1">
      <formula>$P$52&gt;90</formula>
    </cfRule>
  </conditionalFormatting>
  <dataValidations count="12">
    <dataValidation type="list" allowBlank="1" showInputMessage="1" showErrorMessage="1" sqref="B51:D51" xr:uid="{00000000-0002-0000-0000-000000000000}">
      <formula1>"Yes-Directly:High Risk=5,Yes-Indirectly: Medium Risk=3,No: Low Risk=1,Choose"</formula1>
    </dataValidation>
    <dataValidation type="list" allowBlank="1" showInputMessage="1" showErrorMessage="1" sqref="D11:F12 J12:L12 J17:L17 J22:L22" xr:uid="{00000000-0002-0000-0000-000001000000}">
      <formula1>"0-2 Years,3-5 Years,6 Years or More,Choose One"</formula1>
    </dataValidation>
    <dataValidation type="list" allowBlank="1" showInputMessage="1" showErrorMessage="1" sqref="D36:F36" xr:uid="{00000000-0002-0000-0000-000002000000}">
      <formula1>"Less than 10%, 11% to 19%, Greater than 20%,Choose One"</formula1>
    </dataValidation>
    <dataValidation type="list" allowBlank="1" showInputMessage="1" showErrorMessage="1" sqref="D21:F23 J23:L23 J27:L27 J32:L32" xr:uid="{00000000-0002-0000-0000-000003000000}">
      <formula1>"No Findings or disallowed costs, Agency required additional T/TA, Agency had significant findings and/or disallowed costs,Choose One"</formula1>
    </dataValidation>
    <dataValidation type="list" allowBlank="1" showInputMessage="1" showErrorMessage="1" sqref="D26:F26" xr:uid="{00000000-0002-0000-0000-000004000000}">
      <formula1>"Below $400K, Between $401K and $749K, Above $750K,Choose One"</formula1>
    </dataValidation>
    <dataValidation type="list" allowBlank="1" showInputMessage="1" showErrorMessage="1" sqref="J41:L45" xr:uid="{00000000-0002-0000-0000-000005000000}">
      <formula1>"Frequently, Occasionally,Rarely, Choose One"</formula1>
    </dataValidation>
    <dataValidation type="list" allowBlank="1" showInputMessage="1" showErrorMessage="1" sqref="J60:N60 J62:N62 J64:N64" xr:uid="{00000000-0002-0000-0000-000006000000}">
      <formula1>"Agree with assessment, Disagree with assessment change to High, Disagree with assessment change to Medium, Disagree with assessment change to Low"</formula1>
    </dataValidation>
    <dataValidation type="list" allowBlank="1" showInputMessage="1" showErrorMessage="1" sqref="M45" xr:uid="{00000000-0002-0000-0000-000007000000}">
      <formula1>"(High Risk=5), (Medium Risk=3),None (Low Risk=1), Choose"</formula1>
    </dataValidation>
    <dataValidation type="list" allowBlank="1" showInputMessage="1" showErrorMessage="1" sqref="J37:L37 D37:F37" xr:uid="{00000000-0002-0000-0000-000008000000}">
      <formula1>"Less than 10%, 10% to 15%, Greater than 15%,Choose One"</formula1>
    </dataValidation>
    <dataValidation type="list" allowBlank="1" showInputMessage="1" showErrorMessage="1" sqref="D27:F27" xr:uid="{BCE5744A-38A0-4A24-B134-4E5555A97E4B}">
      <formula1>"Below $1.4 M, Between $1.5 M and $2.4 M, Over $2.5 M,Choose One"</formula1>
    </dataValidation>
    <dataValidation type="list" allowBlank="1" showInputMessage="1" showErrorMessage="1" sqref="D32:F32" xr:uid="{EAFE1BA9-B37B-49DE-8F8A-3BB0B774010A}">
      <formula1>"Not Applicable"</formula1>
    </dataValidation>
    <dataValidation type="list" allowBlank="1" showInputMessage="1" showErrorMessage="1" sqref="D31:F31" xr:uid="{D39800FB-21EA-470A-80CC-0056A9646852}">
      <formula1>"Less than 10%, 11% to 16%, Greater than 16%,Choose One"</formula1>
    </dataValidation>
  </dataValidations>
  <pageMargins left="0.7" right="0.7" top="0.75" bottom="0.75" header="0.3" footer="0.3"/>
  <pageSetup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110"/>
  <sheetViews>
    <sheetView workbookViewId="0">
      <selection activeCell="H3" sqref="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172</v>
      </c>
      <c r="C3" s="94"/>
      <c r="D3" s="94"/>
      <c r="E3" s="95"/>
      <c r="H3" t="s">
        <v>135</v>
      </c>
      <c r="K3" s="11" t="s">
        <v>140</v>
      </c>
      <c r="L3" s="12"/>
    </row>
    <row r="4" spans="1:12" ht="15.75" thickBot="1" x14ac:dyDescent="0.3">
      <c r="B4" s="14" t="s">
        <v>173</v>
      </c>
    </row>
    <row r="5" spans="1:12" ht="15.75" thickBot="1" x14ac:dyDescent="0.3">
      <c r="A5" t="s">
        <v>1</v>
      </c>
      <c r="C5" s="3" t="s">
        <v>169</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c r="L15" s="14" t="s">
        <v>171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row>
    <row r="20" spans="1:14" ht="15.75" thickBot="1" x14ac:dyDescent="0.3">
      <c r="A20" s="1"/>
      <c r="B20" s="93" t="s">
        <v>31</v>
      </c>
      <c r="C20" s="94"/>
      <c r="D20" s="95"/>
      <c r="E20" t="s">
        <v>8</v>
      </c>
      <c r="N20" s="6"/>
    </row>
    <row r="21" spans="1:14" ht="15.75" thickBot="1" x14ac:dyDescent="0.3">
      <c r="A21" s="1"/>
      <c r="B21" s="93" t="s">
        <v>32</v>
      </c>
      <c r="C21" s="94"/>
      <c r="D21" s="95"/>
      <c r="E21" t="s">
        <v>35</v>
      </c>
      <c r="N21" s="6"/>
    </row>
    <row r="22" spans="1:14" ht="15.75" thickBot="1" x14ac:dyDescent="0.3">
      <c r="A22" s="1"/>
      <c r="B22" s="93" t="s">
        <v>32</v>
      </c>
      <c r="C22" s="94"/>
      <c r="D22" s="95"/>
      <c r="E22" t="s">
        <v>9</v>
      </c>
      <c r="F22" s="96"/>
      <c r="G22" s="96"/>
      <c r="H22" s="96"/>
      <c r="I22" s="96"/>
      <c r="J22" s="96"/>
      <c r="K22" s="96"/>
      <c r="L22" s="96"/>
      <c r="N22" s="6"/>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row>
    <row r="34" spans="1:14" x14ac:dyDescent="0.25">
      <c r="A34" s="1"/>
    </row>
    <row r="35" spans="1:14" x14ac:dyDescent="0.25">
      <c r="A35" s="1" t="s">
        <v>12</v>
      </c>
      <c r="B35" t="s">
        <v>16</v>
      </c>
    </row>
    <row r="36" spans="1:14" ht="15.75" thickBot="1" x14ac:dyDescent="0.3">
      <c r="A36" s="1"/>
    </row>
    <row r="37" spans="1:14" ht="15.75" thickBot="1" x14ac:dyDescent="0.3">
      <c r="A37" s="1"/>
      <c r="B37" s="93" t="s">
        <v>122</v>
      </c>
      <c r="C37" s="94"/>
      <c r="D37" s="95"/>
      <c r="N37" s="6"/>
    </row>
    <row r="38" spans="1:14" x14ac:dyDescent="0.25">
      <c r="A38" s="1"/>
    </row>
    <row r="39" spans="1:14" x14ac:dyDescent="0.25">
      <c r="A39" s="1" t="s">
        <v>13</v>
      </c>
      <c r="B39" t="s">
        <v>37</v>
      </c>
    </row>
    <row r="40" spans="1:14" ht="15.75" thickBot="1" x14ac:dyDescent="0.3">
      <c r="A40" s="1"/>
    </row>
    <row r="41" spans="1:14" ht="15.75" thickBot="1" x14ac:dyDescent="0.3">
      <c r="A41" s="1"/>
      <c r="B41" s="93" t="s">
        <v>53</v>
      </c>
      <c r="C41" s="94"/>
      <c r="D41" s="94"/>
      <c r="E41" s="94"/>
      <c r="F41" s="95"/>
      <c r="N41" s="6"/>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0800-000000000000}">
      <formula1>"High Risk (Above 30%)=25,Medium Risk (3% - 30%)=3,Low Risk (Below 3%)=1,Choose"</formula1>
    </dataValidation>
    <dataValidation type="list" allowBlank="1" showInputMessage="1" showErrorMessage="1" sqref="B15:E15" xr:uid="{00000000-0002-0000-0800-000001000000}">
      <formula1>"High Risk (2+ Years=5),Medium Risk (1-2 Years=3),Low Risk (0-1 Years=1),Choose"</formula1>
    </dataValidation>
    <dataValidation type="list" allowBlank="1" showInputMessage="1" showErrorMessage="1" sqref="B11" xr:uid="{00000000-0002-0000-0800-000002000000}">
      <formula1>"Yes [High=5],No [Low=1],Choose"</formula1>
    </dataValidation>
    <dataValidation type="list" allowBlank="1" showInputMessage="1" showErrorMessage="1" sqref="B33:D33" xr:uid="{00000000-0002-0000-0800-000003000000}">
      <formula1>"Yes-Directly:High Risk=5,Yes-Indirectly: Medium Risk=3,No: Low Risk=1,Choose"</formula1>
    </dataValidation>
    <dataValidation type="list" allowBlank="1" showInputMessage="1" showErrorMessage="1" sqref="B37:D37" xr:uid="{00000000-0002-0000-0800-000004000000}">
      <formula1>"High Risk (Below .75)=5,Medium Risk(.75 - 1.00)=3,Low Risk(Over 1.00)=1,Choose"</formula1>
    </dataValidation>
    <dataValidation type="list" allowBlank="1" showInputMessage="1" showErrorMessage="1" sqref="B19:D20" xr:uid="{00000000-0002-0000-0800-000005000000}">
      <formula1>"Frequently (High Risk=5), Occasionally (Medium Risk=3),Rarely (Low Risk=1), Choose"</formula1>
    </dataValidation>
    <dataValidation type="list" allowBlank="1" showInputMessage="1" showErrorMessage="1" sqref="B21:D21" xr:uid="{00000000-0002-0000-0800-000006000000}">
      <formula1>"Fiscal/Exec./Prog Dir (High Risk=5), Other Significant Staff (Medium Risk=3),None (Low Risk=1), Choose"</formula1>
    </dataValidation>
    <dataValidation type="list" allowBlank="1" showInputMessage="1" showErrorMessage="1" sqref="B22:D22" xr:uid="{00000000-0002-0000-0800-000007000000}">
      <formula1>"(High Risk=5), (Medium Risk=3),None (Low Risk=1), Choose"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O110"/>
  <sheetViews>
    <sheetView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27</v>
      </c>
      <c r="C3" s="94"/>
      <c r="D3" s="94"/>
      <c r="E3" s="95"/>
      <c r="H3" t="s">
        <v>135</v>
      </c>
      <c r="K3" s="11" t="s">
        <v>140</v>
      </c>
      <c r="L3" s="12"/>
      <c r="M3" s="12"/>
      <c r="N3" s="13"/>
    </row>
    <row r="4" spans="1:14" ht="15.75" thickBot="1" x14ac:dyDescent="0.3"/>
    <row r="5" spans="1:14" ht="15.75" thickBot="1" x14ac:dyDescent="0.3">
      <c r="A5" t="s">
        <v>1</v>
      </c>
      <c r="C5" s="3" t="s">
        <v>28</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30</v>
      </c>
      <c r="C19" s="94"/>
      <c r="D19" s="95"/>
      <c r="E19" t="s">
        <v>7</v>
      </c>
      <c r="O19" s="6">
        <v>1</v>
      </c>
    </row>
    <row r="20" spans="1:15" ht="15.75" thickBot="1" x14ac:dyDescent="0.3">
      <c r="A20" s="1"/>
      <c r="B20" s="93" t="s">
        <v>31</v>
      </c>
      <c r="C20" s="94"/>
      <c r="D20" s="95"/>
      <c r="E20" t="s">
        <v>8</v>
      </c>
      <c r="O20" s="6">
        <v>1</v>
      </c>
    </row>
    <row r="21" spans="1:15" ht="15.75" thickBot="1" x14ac:dyDescent="0.3">
      <c r="A21" s="1"/>
      <c r="B21" s="93" t="s">
        <v>32</v>
      </c>
      <c r="C21" s="94"/>
      <c r="D21" s="95"/>
      <c r="E21" t="s">
        <v>35</v>
      </c>
      <c r="O21" s="6">
        <v>1</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97"/>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53</v>
      </c>
      <c r="C41" s="94"/>
      <c r="D41" s="94"/>
      <c r="E41" s="94"/>
      <c r="F41" s="95"/>
      <c r="N41" s="6">
        <v>3</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disablePrompts="1" count="8">
    <dataValidation type="list" allowBlank="1" showInputMessage="1" showErrorMessage="1" sqref="B41:F41" xr:uid="{00000000-0002-0000-0900-000000000000}">
      <formula1>"High Risk (Above 30%)=25,Medium Risk (3% - 30%)=3,Low Risk (Below 3%)=1,Choose"</formula1>
    </dataValidation>
    <dataValidation type="list" allowBlank="1" showInputMessage="1" showErrorMessage="1" sqref="B15:E15" xr:uid="{00000000-0002-0000-0900-000001000000}">
      <formula1>"High Risk (2+ Years=5),Medium Risk (1-2 Years=3),Low Risk (0-1 Years=1),Choose"</formula1>
    </dataValidation>
    <dataValidation type="list" allowBlank="1" showInputMessage="1" showErrorMessage="1" sqref="B11" xr:uid="{00000000-0002-0000-0900-000002000000}">
      <formula1>"Yes [High=5],No [Low=1],Choose"</formula1>
    </dataValidation>
    <dataValidation type="list" allowBlank="1" showInputMessage="1" showErrorMessage="1" sqref="B33:D33" xr:uid="{00000000-0002-0000-0900-000003000000}">
      <formula1>"Yes-Directly:High Risk=5,Yes-Indirectly: Medium Risk=3,No: Low Risk=1,Choose"</formula1>
    </dataValidation>
    <dataValidation type="list" allowBlank="1" showInputMessage="1" showErrorMessage="1" sqref="B37:D37" xr:uid="{00000000-0002-0000-0900-000004000000}">
      <formula1>"High Risk (Below .75)=5,Medium Risk(.75 - 1.00)=3,Low Risk(Over 1.00)=1,Choose"</formula1>
    </dataValidation>
    <dataValidation type="list" allowBlank="1" showInputMessage="1" showErrorMessage="1" sqref="B19:D20" xr:uid="{00000000-0002-0000-0900-000005000000}">
      <formula1>"Frequently (High Risk=5), Occasionally (Medium Risk=3),Rarely (Low Risk=1), Choose"</formula1>
    </dataValidation>
    <dataValidation type="list" allowBlank="1" showInputMessage="1" showErrorMessage="1" sqref="B21:D21" xr:uid="{00000000-0002-0000-0900-000006000000}">
      <formula1>"Fiscal/Exec./Prog Dir (High Risk=5), Other Significant Staff (Medium Risk=3),None (Low Risk=1), Choose"</formula1>
    </dataValidation>
    <dataValidation type="list" allowBlank="1" showInputMessage="1" showErrorMessage="1" sqref="B22:D22" xr:uid="{00000000-0002-0000-0900-000007000000}">
      <formula1>"(High Risk=5), (Medium Risk=3),None (Low Risk=1), Choose"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O110"/>
  <sheetViews>
    <sheetView topLeftCell="B30" workbookViewId="0">
      <selection activeCell="D3" sqref="D3:H3"/>
    </sheetView>
  </sheetViews>
  <sheetFormatPr defaultRowHeight="15" x14ac:dyDescent="0.25"/>
  <cols>
    <col min="2" max="2" width="12.42578125" customWidth="1"/>
    <col min="3" max="3" width="7.28515625" customWidth="1"/>
    <col min="4" max="4" width="15.5703125" customWidth="1"/>
  </cols>
  <sheetData>
    <row r="1" spans="1:14" x14ac:dyDescent="0.25">
      <c r="A1" t="s">
        <v>133</v>
      </c>
    </row>
    <row r="2" spans="1:14" ht="15.75" thickBot="1" x14ac:dyDescent="0.3"/>
    <row r="3" spans="1:14" ht="15.75" thickBot="1" x14ac:dyDescent="0.3">
      <c r="A3" t="s">
        <v>0</v>
      </c>
      <c r="B3" s="93" t="s">
        <v>65</v>
      </c>
      <c r="C3" s="94"/>
      <c r="D3" s="94"/>
      <c r="E3" s="95"/>
      <c r="H3" t="s">
        <v>135</v>
      </c>
      <c r="K3" s="11" t="s">
        <v>140</v>
      </c>
      <c r="L3" s="12"/>
      <c r="M3" s="12"/>
      <c r="N3" s="13"/>
    </row>
    <row r="4" spans="1:14" ht="15.75" thickBot="1" x14ac:dyDescent="0.3"/>
    <row r="5" spans="1:14" ht="15.75" thickBot="1" x14ac:dyDescent="0.3">
      <c r="A5" t="s">
        <v>1</v>
      </c>
      <c r="C5" s="3"/>
      <c r="D5" s="4" t="s">
        <v>66</v>
      </c>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57</v>
      </c>
      <c r="C19" s="94"/>
      <c r="D19" s="95"/>
      <c r="E19" t="s">
        <v>7</v>
      </c>
      <c r="O19" s="6">
        <v>5</v>
      </c>
    </row>
    <row r="20" spans="1:15" ht="15.75" thickBot="1" x14ac:dyDescent="0.3">
      <c r="A20" s="1"/>
      <c r="B20" s="93" t="s">
        <v>57</v>
      </c>
      <c r="C20" s="94"/>
      <c r="D20" s="95"/>
      <c r="E20" t="s">
        <v>8</v>
      </c>
      <c r="O20" s="6">
        <v>5</v>
      </c>
    </row>
    <row r="21" spans="1:15" ht="15.75" thickBot="1" x14ac:dyDescent="0.3">
      <c r="A21" s="1"/>
      <c r="B21" s="93" t="s">
        <v>32</v>
      </c>
      <c r="C21" s="94"/>
      <c r="D21" s="95"/>
      <c r="E21" t="s">
        <v>35</v>
      </c>
      <c r="O21" s="6">
        <v>1</v>
      </c>
    </row>
    <row r="22" spans="1:15" ht="15.75" thickBot="1" x14ac:dyDescent="0.3">
      <c r="A22" s="1"/>
      <c r="B22" s="93" t="s">
        <v>58</v>
      </c>
      <c r="C22" s="94"/>
      <c r="D22" s="95"/>
      <c r="E22" t="s">
        <v>9</v>
      </c>
      <c r="F22" s="96" t="s">
        <v>70</v>
      </c>
      <c r="G22" s="96"/>
      <c r="H22" s="96"/>
      <c r="I22" s="96"/>
      <c r="J22" s="96"/>
      <c r="K22" s="96"/>
      <c r="L22" s="96"/>
      <c r="O22" s="6">
        <v>5</v>
      </c>
    </row>
    <row r="23" spans="1:15" x14ac:dyDescent="0.25">
      <c r="A23" s="1"/>
      <c r="B23" s="1"/>
      <c r="C23" s="1"/>
      <c r="D23" s="1"/>
    </row>
    <row r="24" spans="1:15" ht="15.75" thickBot="1" x14ac:dyDescent="0.3">
      <c r="A24" s="1"/>
      <c r="C24" t="s">
        <v>10</v>
      </c>
    </row>
    <row r="25" spans="1:15" x14ac:dyDescent="0.25">
      <c r="A25" s="1"/>
      <c r="C25" s="114" t="s">
        <v>141</v>
      </c>
      <c r="D25" s="115"/>
      <c r="E25" s="115"/>
      <c r="F25" s="115"/>
      <c r="G25" s="115"/>
      <c r="H25" s="115"/>
      <c r="I25" s="115"/>
      <c r="J25" s="115"/>
      <c r="K25" s="115"/>
      <c r="L25" s="116"/>
    </row>
    <row r="26" spans="1:15" x14ac:dyDescent="0.25">
      <c r="A26" s="1"/>
      <c r="C26" s="117"/>
      <c r="D26" s="118"/>
      <c r="E26" s="118"/>
      <c r="F26" s="118"/>
      <c r="G26" s="118"/>
      <c r="H26" s="118"/>
      <c r="I26" s="118"/>
      <c r="J26" s="118"/>
      <c r="K26" s="118"/>
      <c r="L26" s="119"/>
    </row>
    <row r="27" spans="1:15" x14ac:dyDescent="0.25">
      <c r="A27" s="1"/>
      <c r="C27" s="117"/>
      <c r="D27" s="118"/>
      <c r="E27" s="118"/>
      <c r="F27" s="118"/>
      <c r="G27" s="118"/>
      <c r="H27" s="118"/>
      <c r="I27" s="118"/>
      <c r="J27" s="118"/>
      <c r="K27" s="118"/>
      <c r="L27" s="119"/>
    </row>
    <row r="28" spans="1:15" x14ac:dyDescent="0.25">
      <c r="A28" s="1"/>
      <c r="C28" s="117"/>
      <c r="D28" s="118"/>
      <c r="E28" s="118"/>
      <c r="F28" s="118"/>
      <c r="G28" s="118"/>
      <c r="H28" s="118"/>
      <c r="I28" s="118"/>
      <c r="J28" s="118"/>
      <c r="K28" s="118"/>
      <c r="L28" s="119"/>
    </row>
    <row r="29" spans="1:15" ht="15.75" thickBot="1" x14ac:dyDescent="0.3">
      <c r="A29" s="1"/>
      <c r="C29" s="120"/>
      <c r="D29" s="121"/>
      <c r="E29" s="121"/>
      <c r="F29" s="121"/>
      <c r="G29" s="121"/>
      <c r="H29" s="121"/>
      <c r="I29" s="121"/>
      <c r="J29" s="121"/>
      <c r="K29" s="121"/>
      <c r="L29" s="122"/>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61</v>
      </c>
      <c r="C33" s="94"/>
      <c r="D33" s="95"/>
      <c r="N33" s="6">
        <v>5</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62</v>
      </c>
      <c r="C37" s="94"/>
      <c r="D37" s="95"/>
      <c r="N37" s="6">
        <v>5</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53</v>
      </c>
      <c r="C41" s="94"/>
      <c r="D41" s="94"/>
      <c r="E41" s="94"/>
      <c r="F41" s="95"/>
      <c r="N41" s="6">
        <v>3</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31</v>
      </c>
      <c r="F47" s="93" t="str">
        <f>IF(B47&lt;16, "LOW RISK", " ")</f>
        <v xml:space="preserve"> </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HIGH RISK</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1</v>
      </c>
    </row>
    <row r="63" spans="1:7" x14ac:dyDescent="0.25">
      <c r="A63" s="1"/>
      <c r="E63" s="8">
        <f>IF(B47&lt;30,2,0)</f>
        <v>0</v>
      </c>
      <c r="F63" s="8">
        <f>IF(C47&lt;30,2,0)</f>
        <v>2</v>
      </c>
    </row>
    <row r="64" spans="1:7" x14ac:dyDescent="0.25">
      <c r="A64" s="1"/>
      <c r="E64" s="8">
        <f>+E62+E63</f>
        <v>1</v>
      </c>
      <c r="F64" s="8">
        <f>+F62+F63</f>
        <v>3</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0A00-000000000000}">
      <formula1>"High Risk (Above 30%)=25,Medium Risk (3% - 30%)=3,Low Risk (Below 3%)=1,Choose"</formula1>
    </dataValidation>
    <dataValidation type="list" allowBlank="1" showInputMessage="1" showErrorMessage="1" sqref="B15:E15" xr:uid="{00000000-0002-0000-0A00-000001000000}">
      <formula1>"High Risk (2+ Years=5),Medium Risk (1-2 Years=3),Low Risk (0-1 Years=1),Choose"</formula1>
    </dataValidation>
    <dataValidation type="list" allowBlank="1" showInputMessage="1" showErrorMessage="1" sqref="B11" xr:uid="{00000000-0002-0000-0A00-000002000000}">
      <formula1>"Yes [High=5],No [Low=1],Choose"</formula1>
    </dataValidation>
    <dataValidation type="list" allowBlank="1" showInputMessage="1" showErrorMessage="1" sqref="B33:D33" xr:uid="{00000000-0002-0000-0A00-000003000000}">
      <formula1>"Yes-Directly:High Risk=5,Yes-Indirectly: Medium Risk=3,No: Low Risk=1,Choose"</formula1>
    </dataValidation>
    <dataValidation type="list" allowBlank="1" showInputMessage="1" showErrorMessage="1" sqref="B37:D37" xr:uid="{00000000-0002-0000-0A00-000004000000}">
      <formula1>"High Risk (Below .75)=5,Medium Risk(.75 - 1.00)=3,Low Risk(Over 1.00)=1,Choose"</formula1>
    </dataValidation>
    <dataValidation type="list" allowBlank="1" showInputMessage="1" showErrorMessage="1" sqref="B19:D20" xr:uid="{00000000-0002-0000-0A00-000005000000}">
      <formula1>"Frequently (High Risk=5), Occasionally (Medium Risk=3),Rarely (Low Risk=1), Choose"</formula1>
    </dataValidation>
    <dataValidation type="list" allowBlank="1" showInputMessage="1" showErrorMessage="1" sqref="B21:D21" xr:uid="{00000000-0002-0000-0A00-000006000000}">
      <formula1>"Fiscal/Exec./Prog Dir (High Risk=5), Other Significant Staff (Medium Risk=3),None (Low Risk=1), Choose"</formula1>
    </dataValidation>
    <dataValidation type="list" allowBlank="1" showInputMessage="1" showErrorMessage="1" sqref="B22:D22" xr:uid="{00000000-0002-0000-0A00-000007000000}">
      <formula1>"(High Risk=5), (Medium Risk=3),None (Low Risk=1), Choose"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10"/>
  <sheetViews>
    <sheetView topLeftCell="A45" workbookViewId="0">
      <selection activeCell="D3" sqref="D3: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67</v>
      </c>
      <c r="C3" s="94"/>
      <c r="D3" s="94"/>
      <c r="E3" s="95"/>
      <c r="H3" t="s">
        <v>135</v>
      </c>
      <c r="K3" s="11" t="s">
        <v>140</v>
      </c>
      <c r="L3" s="12"/>
      <c r="M3" s="12"/>
      <c r="N3" s="13"/>
    </row>
    <row r="4" spans="1:14" ht="15.75" thickBot="1" x14ac:dyDescent="0.3"/>
    <row r="5" spans="1:14" ht="15.75" thickBot="1" x14ac:dyDescent="0.3">
      <c r="A5" t="s">
        <v>1</v>
      </c>
      <c r="C5" s="3" t="s">
        <v>68</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30</v>
      </c>
      <c r="C19" s="94"/>
      <c r="D19" s="95"/>
      <c r="E19" t="s">
        <v>7</v>
      </c>
      <c r="O19" s="6">
        <v>3</v>
      </c>
    </row>
    <row r="20" spans="1:15" ht="15.75" thickBot="1" x14ac:dyDescent="0.3">
      <c r="A20" s="1"/>
      <c r="B20" s="93" t="s">
        <v>31</v>
      </c>
      <c r="C20" s="94"/>
      <c r="D20" s="95"/>
      <c r="E20" t="s">
        <v>8</v>
      </c>
      <c r="O20" s="6">
        <v>1</v>
      </c>
    </row>
    <row r="21" spans="1:15" ht="15.75" thickBot="1" x14ac:dyDescent="0.3">
      <c r="A21" s="1"/>
      <c r="B21" s="93" t="s">
        <v>32</v>
      </c>
      <c r="C21" s="94"/>
      <c r="D21" s="95"/>
      <c r="E21" t="s">
        <v>35</v>
      </c>
      <c r="O21" s="6">
        <v>1</v>
      </c>
    </row>
    <row r="22" spans="1:15" ht="15.75" thickBot="1" x14ac:dyDescent="0.3">
      <c r="A22" s="1"/>
      <c r="B22" s="93" t="s">
        <v>58</v>
      </c>
      <c r="C22" s="94"/>
      <c r="D22" s="95"/>
      <c r="E22" t="s">
        <v>9</v>
      </c>
      <c r="F22" s="96" t="s">
        <v>142</v>
      </c>
      <c r="G22" s="96"/>
      <c r="H22" s="96"/>
      <c r="I22" s="96"/>
      <c r="J22" s="96"/>
      <c r="K22" s="96"/>
      <c r="L22" s="96"/>
      <c r="O22" s="6">
        <v>5</v>
      </c>
    </row>
    <row r="23" spans="1:15" x14ac:dyDescent="0.25">
      <c r="A23" s="1"/>
      <c r="B23" s="1"/>
      <c r="C23" s="1"/>
      <c r="D23" s="1"/>
    </row>
    <row r="24" spans="1:15" ht="15.75" thickBot="1" x14ac:dyDescent="0.3">
      <c r="A24" s="1"/>
      <c r="C24" t="s">
        <v>10</v>
      </c>
    </row>
    <row r="25" spans="1:15" x14ac:dyDescent="0.25">
      <c r="A25" s="1"/>
      <c r="C25" s="105"/>
      <c r="D25" s="106"/>
      <c r="E25" s="106"/>
      <c r="F25" s="106"/>
      <c r="G25" s="106"/>
      <c r="H25" s="106"/>
      <c r="I25" s="106"/>
      <c r="J25" s="106"/>
      <c r="K25" s="106"/>
      <c r="L25" s="107"/>
    </row>
    <row r="26" spans="1:15" x14ac:dyDescent="0.25">
      <c r="A26" s="1"/>
      <c r="C26" s="108"/>
      <c r="D26" s="109"/>
      <c r="E26" s="109"/>
      <c r="F26" s="109"/>
      <c r="G26" s="109"/>
      <c r="H26" s="109"/>
      <c r="I26" s="109"/>
      <c r="J26" s="109"/>
      <c r="K26" s="109"/>
      <c r="L26" s="110"/>
    </row>
    <row r="27" spans="1:15" x14ac:dyDescent="0.25">
      <c r="A27" s="1"/>
      <c r="C27" s="108"/>
      <c r="D27" s="109"/>
      <c r="E27" s="109"/>
      <c r="F27" s="109"/>
      <c r="G27" s="109"/>
      <c r="H27" s="109"/>
      <c r="I27" s="109"/>
      <c r="J27" s="109"/>
      <c r="K27" s="109"/>
      <c r="L27" s="110"/>
    </row>
    <row r="28" spans="1:15" x14ac:dyDescent="0.25">
      <c r="A28" s="1"/>
      <c r="C28" s="108"/>
      <c r="D28" s="109"/>
      <c r="E28" s="109"/>
      <c r="F28" s="109"/>
      <c r="G28" s="109"/>
      <c r="H28" s="109"/>
      <c r="I28" s="109"/>
      <c r="J28" s="109"/>
      <c r="K28" s="109"/>
      <c r="L28" s="110"/>
    </row>
    <row r="29" spans="1:15" ht="15.75" thickBot="1" x14ac:dyDescent="0.3">
      <c r="A29" s="1"/>
      <c r="C29" s="111"/>
      <c r="D29" s="112"/>
      <c r="E29" s="112"/>
      <c r="F29" s="112"/>
      <c r="G29" s="112"/>
      <c r="H29" s="112"/>
      <c r="I29" s="112"/>
      <c r="J29" s="112"/>
      <c r="K29" s="112"/>
      <c r="L29" s="113"/>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54</v>
      </c>
      <c r="C33" s="94"/>
      <c r="D33" s="95"/>
      <c r="F33" t="s">
        <v>143</v>
      </c>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144</v>
      </c>
      <c r="C41" s="94"/>
      <c r="D41" s="94"/>
      <c r="E41" s="94"/>
      <c r="F41" s="95"/>
      <c r="N41" s="6">
        <v>25</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41</v>
      </c>
      <c r="F47" s="93" t="str">
        <f>IF(B47&lt;16, "LOW RISK", " ")</f>
        <v xml:space="preserve"> </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HIGH RISK</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1</v>
      </c>
    </row>
    <row r="63" spans="1:7" x14ac:dyDescent="0.25">
      <c r="A63" s="1"/>
      <c r="E63" s="8">
        <f>IF(B47&lt;30,2,0)</f>
        <v>0</v>
      </c>
      <c r="F63" s="8">
        <f>IF(C47&lt;30,2,0)</f>
        <v>2</v>
      </c>
    </row>
    <row r="64" spans="1:7" x14ac:dyDescent="0.25">
      <c r="A64" s="1"/>
      <c r="E64" s="8">
        <f>+E62+E63</f>
        <v>1</v>
      </c>
      <c r="F64" s="8">
        <f>+F62+F63</f>
        <v>3</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0B00-000000000000}">
      <formula1>"High Risk (Above 30%)=25,Medium Risk (3% - 30%)=3,Low Risk (Below 3%)=1,Choose"</formula1>
    </dataValidation>
    <dataValidation type="list" allowBlank="1" showInputMessage="1" showErrorMessage="1" sqref="B15:E15" xr:uid="{00000000-0002-0000-0B00-000001000000}">
      <formula1>"High Risk (2+ Years=5),Medium Risk (1-2 Years=3),Low Risk (0-1 Years=1),Choose"</formula1>
    </dataValidation>
    <dataValidation type="list" allowBlank="1" showInputMessage="1" showErrorMessage="1" sqref="B11" xr:uid="{00000000-0002-0000-0B00-000002000000}">
      <formula1>"Yes [High=5],No [Low=1],Choose"</formula1>
    </dataValidation>
    <dataValidation type="list" allowBlank="1" showInputMessage="1" showErrorMessage="1" sqref="B33:D33" xr:uid="{00000000-0002-0000-0B00-000003000000}">
      <formula1>"Yes-Directly:High Risk=5,Yes-Indirectly: Medium Risk=3,No: Low Risk=1,Choose"</formula1>
    </dataValidation>
    <dataValidation type="list" allowBlank="1" showInputMessage="1" showErrorMessage="1" sqref="B37:D37" xr:uid="{00000000-0002-0000-0B00-000004000000}">
      <formula1>"High Risk (Below .75)=5,Medium Risk(.75 - 1.00)=3,Low Risk(Over 1.00)=1,Choose"</formula1>
    </dataValidation>
    <dataValidation type="list" allowBlank="1" showInputMessage="1" showErrorMessage="1" sqref="B19:D20" xr:uid="{00000000-0002-0000-0B00-000005000000}">
      <formula1>"Frequently (High Risk=5), Occasionally (Medium Risk=3),Rarely (Low Risk=1), Choose"</formula1>
    </dataValidation>
    <dataValidation type="list" allowBlank="1" showInputMessage="1" showErrorMessage="1" sqref="B21:D21" xr:uid="{00000000-0002-0000-0B00-000006000000}">
      <formula1>"Fiscal/Exec./Prog Dir (High Risk=5), Other Significant Staff (Medium Risk=3),None (Low Risk=1), Choose"</formula1>
    </dataValidation>
    <dataValidation type="list" allowBlank="1" showInputMessage="1" showErrorMessage="1" sqref="B22:D22" xr:uid="{00000000-0002-0000-0B00-000007000000}">
      <formula1>"(High Risk=5), (Medium Risk=3),None (Low Risk=1), Choose"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110"/>
  <sheetViews>
    <sheetView topLeftCell="B24" zoomScale="95" zoomScaleNormal="95" workbookViewId="0">
      <selection activeCell="D3" sqref="D3:H3"/>
    </sheetView>
  </sheetViews>
  <sheetFormatPr defaultRowHeight="15" x14ac:dyDescent="0.25"/>
  <cols>
    <col min="2" max="2" width="12.42578125" customWidth="1"/>
    <col min="3" max="3" width="7.28515625" customWidth="1"/>
    <col min="4" max="4" width="20.28515625" customWidth="1"/>
  </cols>
  <sheetData>
    <row r="1" spans="1:14" x14ac:dyDescent="0.25">
      <c r="A1" t="s">
        <v>133</v>
      </c>
    </row>
    <row r="2" spans="1:14" ht="15.75" thickBot="1" x14ac:dyDescent="0.3"/>
    <row r="3" spans="1:14" ht="15.75" thickBot="1" x14ac:dyDescent="0.3">
      <c r="A3" t="s">
        <v>0</v>
      </c>
      <c r="B3" s="93" t="s">
        <v>71</v>
      </c>
      <c r="C3" s="94"/>
      <c r="D3" s="94"/>
      <c r="E3" s="95"/>
      <c r="H3" t="s">
        <v>135</v>
      </c>
      <c r="K3" s="11" t="s">
        <v>140</v>
      </c>
      <c r="L3" s="12"/>
      <c r="M3" s="12"/>
      <c r="N3" s="13"/>
    </row>
    <row r="4" spans="1:14" ht="15.75" thickBot="1" x14ac:dyDescent="0.3"/>
    <row r="5" spans="1:14" ht="15.75" thickBot="1" x14ac:dyDescent="0.3">
      <c r="A5" t="s">
        <v>1</v>
      </c>
      <c r="C5" s="3" t="s">
        <v>72</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69</v>
      </c>
      <c r="C21" s="94"/>
      <c r="D21" s="95"/>
      <c r="E21" t="s">
        <v>35</v>
      </c>
      <c r="O21" s="6">
        <v>3</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114" t="s">
        <v>145</v>
      </c>
      <c r="D25" s="115"/>
      <c r="E25" s="115"/>
      <c r="F25" s="115"/>
      <c r="G25" s="115"/>
      <c r="H25" s="115"/>
      <c r="I25" s="115"/>
      <c r="J25" s="115"/>
      <c r="K25" s="115"/>
      <c r="L25" s="116"/>
    </row>
    <row r="26" spans="1:15" x14ac:dyDescent="0.25">
      <c r="A26" s="1"/>
      <c r="C26" s="117"/>
      <c r="D26" s="118"/>
      <c r="E26" s="118"/>
      <c r="F26" s="118"/>
      <c r="G26" s="118"/>
      <c r="H26" s="118"/>
      <c r="I26" s="118"/>
      <c r="J26" s="118"/>
      <c r="K26" s="118"/>
      <c r="L26" s="119"/>
    </row>
    <row r="27" spans="1:15" x14ac:dyDescent="0.25">
      <c r="A27" s="1"/>
      <c r="C27" s="117"/>
      <c r="D27" s="118"/>
      <c r="E27" s="118"/>
      <c r="F27" s="118"/>
      <c r="G27" s="118"/>
      <c r="H27" s="118"/>
      <c r="I27" s="118"/>
      <c r="J27" s="118"/>
      <c r="K27" s="118"/>
      <c r="L27" s="119"/>
    </row>
    <row r="28" spans="1:15" x14ac:dyDescent="0.25">
      <c r="A28" s="1"/>
      <c r="C28" s="117"/>
      <c r="D28" s="118"/>
      <c r="E28" s="118"/>
      <c r="F28" s="118"/>
      <c r="G28" s="118"/>
      <c r="H28" s="118"/>
      <c r="I28" s="118"/>
      <c r="J28" s="118"/>
      <c r="K28" s="118"/>
      <c r="L28" s="119"/>
    </row>
    <row r="29" spans="1:15" ht="15.75" thickBot="1" x14ac:dyDescent="0.3">
      <c r="A29" s="1"/>
      <c r="C29" s="120"/>
      <c r="D29" s="121"/>
      <c r="E29" s="121"/>
      <c r="F29" s="121"/>
      <c r="G29" s="121"/>
      <c r="H29" s="121"/>
      <c r="I29" s="121"/>
      <c r="J29" s="121"/>
      <c r="K29" s="121"/>
      <c r="L29" s="122"/>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134</v>
      </c>
      <c r="N39" t="s">
        <v>17</v>
      </c>
    </row>
    <row r="40" spans="1:14" ht="15.75" thickBot="1" x14ac:dyDescent="0.3">
      <c r="A40" s="1"/>
    </row>
    <row r="41" spans="1:14" ht="15.75" thickBot="1" x14ac:dyDescent="0.3">
      <c r="A41" s="1"/>
      <c r="B41" s="93" t="s">
        <v>53</v>
      </c>
      <c r="C41" s="94"/>
      <c r="D41" s="94"/>
      <c r="E41" s="94"/>
      <c r="F41" s="95"/>
      <c r="N41" s="6">
        <v>3</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0C00-000000000000}">
      <formula1>"High Risk (Above 30%)=25,Medium Risk (3% - 30%)=3,Low Risk (Below 3%)=1,Choose"</formula1>
    </dataValidation>
    <dataValidation type="list" allowBlank="1" showInputMessage="1" showErrorMessage="1" sqref="B15:E15" xr:uid="{00000000-0002-0000-0C00-000001000000}">
      <formula1>"High Risk (2+ Years=5),Medium Risk (1-2 Years=3),Low Risk (0-1 Years=1),Choose"</formula1>
    </dataValidation>
    <dataValidation type="list" allowBlank="1" showInputMessage="1" showErrorMessage="1" sqref="B11" xr:uid="{00000000-0002-0000-0C00-000002000000}">
      <formula1>"Yes [High=5],No [Low=1],Choose"</formula1>
    </dataValidation>
    <dataValidation type="list" allowBlank="1" showInputMessage="1" showErrorMessage="1" sqref="B33:D33" xr:uid="{00000000-0002-0000-0C00-000003000000}">
      <formula1>"Yes-Directly:High Risk=5,Yes-Indirectly: Medium Risk=3,No: Low Risk=1,Choose"</formula1>
    </dataValidation>
    <dataValidation type="list" allowBlank="1" showInputMessage="1" showErrorMessage="1" sqref="B37:D37" xr:uid="{00000000-0002-0000-0C00-000004000000}">
      <formula1>"High Risk (Below .75)=5,Medium Risk(.75 - 1.00)=3,Low Risk(Over 1.00)=1,Choose"</formula1>
    </dataValidation>
    <dataValidation type="list" allowBlank="1" showInputMessage="1" showErrorMessage="1" sqref="B19:D20" xr:uid="{00000000-0002-0000-0C00-000005000000}">
      <formula1>"Frequently (High Risk=5), Occasionally (Medium Risk=3),Rarely (Low Risk=1), Choose"</formula1>
    </dataValidation>
    <dataValidation type="list" allowBlank="1" showInputMessage="1" showErrorMessage="1" sqref="B21:D21" xr:uid="{00000000-0002-0000-0C00-000006000000}">
      <formula1>"Fiscal/Exec./Prog Dir (High Risk=5), Other Significant Staff (Medium Risk=3),None (Low Risk=1), Choose"</formula1>
    </dataValidation>
    <dataValidation type="list" allowBlank="1" showInputMessage="1" showErrorMessage="1" sqref="B22:D22" xr:uid="{00000000-0002-0000-0C00-000007000000}">
      <formula1>"(High Risk=5), (Medium Risk=3),None (Low Risk=1), Choose"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O110"/>
  <sheetViews>
    <sheetView topLeftCell="B37" workbookViewId="0">
      <selection activeCell="D3" sqref="D3:H3"/>
    </sheetView>
  </sheetViews>
  <sheetFormatPr defaultRowHeight="15" x14ac:dyDescent="0.25"/>
  <cols>
    <col min="2" max="2" width="12.42578125" customWidth="1"/>
    <col min="3" max="3" width="7.28515625" customWidth="1"/>
    <col min="4" max="4" width="20.28515625" customWidth="1"/>
  </cols>
  <sheetData>
    <row r="1" spans="1:14" x14ac:dyDescent="0.25">
      <c r="A1" t="s">
        <v>133</v>
      </c>
    </row>
    <row r="2" spans="1:14" ht="15.75" thickBot="1" x14ac:dyDescent="0.3"/>
    <row r="3" spans="1:14" ht="15.75" thickBot="1" x14ac:dyDescent="0.3">
      <c r="A3" t="s">
        <v>0</v>
      </c>
      <c r="B3" s="93" t="s">
        <v>73</v>
      </c>
      <c r="C3" s="94"/>
      <c r="D3" s="94"/>
      <c r="E3" s="95"/>
      <c r="H3" t="s">
        <v>135</v>
      </c>
      <c r="K3" s="11" t="s">
        <v>139</v>
      </c>
      <c r="L3" s="12"/>
      <c r="M3" s="12"/>
      <c r="N3" s="13"/>
    </row>
    <row r="4" spans="1:14" ht="15.75" thickBot="1" x14ac:dyDescent="0.3"/>
    <row r="5" spans="1:14" ht="15.75" thickBot="1" x14ac:dyDescent="0.3">
      <c r="A5" t="s">
        <v>1</v>
      </c>
      <c r="C5" s="3" t="s">
        <v>146</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74</v>
      </c>
      <c r="C15" s="94"/>
      <c r="D15" s="94"/>
      <c r="E15" s="95"/>
      <c r="K15" s="6">
        <v>3</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46</v>
      </c>
      <c r="C21" s="94"/>
      <c r="D21" s="95"/>
      <c r="E21" t="s">
        <v>35</v>
      </c>
      <c r="O21" s="6">
        <v>5</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114" t="s">
        <v>75</v>
      </c>
      <c r="D25" s="115"/>
      <c r="E25" s="115"/>
      <c r="F25" s="115"/>
      <c r="G25" s="115"/>
      <c r="H25" s="115"/>
      <c r="I25" s="115"/>
      <c r="J25" s="115"/>
      <c r="K25" s="115"/>
      <c r="L25" s="116"/>
    </row>
    <row r="26" spans="1:15" x14ac:dyDescent="0.25">
      <c r="A26" s="1"/>
      <c r="C26" s="117"/>
      <c r="D26" s="118"/>
      <c r="E26" s="118"/>
      <c r="F26" s="118"/>
      <c r="G26" s="118"/>
      <c r="H26" s="118"/>
      <c r="I26" s="118"/>
      <c r="J26" s="118"/>
      <c r="K26" s="118"/>
      <c r="L26" s="119"/>
    </row>
    <row r="27" spans="1:15" x14ac:dyDescent="0.25">
      <c r="A27" s="1"/>
      <c r="C27" s="117"/>
      <c r="D27" s="118"/>
      <c r="E27" s="118"/>
      <c r="F27" s="118"/>
      <c r="G27" s="118"/>
      <c r="H27" s="118"/>
      <c r="I27" s="118"/>
      <c r="J27" s="118"/>
      <c r="K27" s="118"/>
      <c r="L27" s="119"/>
    </row>
    <row r="28" spans="1:15" x14ac:dyDescent="0.25">
      <c r="A28" s="1"/>
      <c r="C28" s="117"/>
      <c r="D28" s="118"/>
      <c r="E28" s="118"/>
      <c r="F28" s="118"/>
      <c r="G28" s="118"/>
      <c r="H28" s="118"/>
      <c r="I28" s="118"/>
      <c r="J28" s="118"/>
      <c r="K28" s="118"/>
      <c r="L28" s="119"/>
    </row>
    <row r="29" spans="1:15" ht="15.75" thickBot="1" x14ac:dyDescent="0.3">
      <c r="A29" s="1"/>
      <c r="C29" s="120"/>
      <c r="D29" s="121"/>
      <c r="E29" s="121"/>
      <c r="F29" s="121"/>
      <c r="G29" s="121"/>
      <c r="H29" s="121"/>
      <c r="I29" s="121"/>
      <c r="J29" s="121"/>
      <c r="K29" s="121"/>
      <c r="L29" s="122"/>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15</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0D00-000000000000}">
      <formula1>"(High Risk=5), (Medium Risk=3),None (Low Risk=1), Choose"</formula1>
    </dataValidation>
    <dataValidation type="list" allowBlank="1" showInputMessage="1" showErrorMessage="1" sqref="B21:D21" xr:uid="{00000000-0002-0000-0D00-000001000000}">
      <formula1>"Fiscal/Exec./Prog Dir (High Risk=5), Other Significant Staff (Medium Risk=3),None (Low Risk=1), Choose"</formula1>
    </dataValidation>
    <dataValidation type="list" allowBlank="1" showInputMessage="1" showErrorMessage="1" sqref="B19:D20" xr:uid="{00000000-0002-0000-0D00-000002000000}">
      <formula1>"Frequently (High Risk=5), Occasionally (Medium Risk=3),Rarely (Low Risk=1), Choose"</formula1>
    </dataValidation>
    <dataValidation type="list" allowBlank="1" showInputMessage="1" showErrorMessage="1" sqref="B37:D37" xr:uid="{00000000-0002-0000-0D00-000003000000}">
      <formula1>"High Risk (Below .75)=5,Medium Risk(.75 - 1.00)=3,Low Risk(Over 1.00)=1,Choose"</formula1>
    </dataValidation>
    <dataValidation type="list" allowBlank="1" showInputMessage="1" showErrorMessage="1" sqref="B33:D33" xr:uid="{00000000-0002-0000-0D00-000004000000}">
      <formula1>"Yes-Directly:High Risk=5,Yes-Indirectly: Medium Risk=3,No: Low Risk=1,Choose"</formula1>
    </dataValidation>
    <dataValidation type="list" allowBlank="1" showInputMessage="1" showErrorMessage="1" sqref="B11" xr:uid="{00000000-0002-0000-0D00-000005000000}">
      <formula1>"Yes [High=5],No [Low=1],Choose"</formula1>
    </dataValidation>
    <dataValidation type="list" allowBlank="1" showInputMessage="1" showErrorMessage="1" sqref="B15:E15" xr:uid="{00000000-0002-0000-0D00-000006000000}">
      <formula1>"High Risk (2+ Years=5),Medium Risk (1-2 Years=3),Low Risk (0-1 Years=1),Choose"</formula1>
    </dataValidation>
    <dataValidation type="list" allowBlank="1" showInputMessage="1" showErrorMessage="1" sqref="B41:F41" xr:uid="{00000000-0002-0000-0D00-000007000000}">
      <formula1>"High Risk (Above 30%)=25,Medium Risk (3% - 30%)=3,Low Risk (Below 3%)=1,Choose"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O110"/>
  <sheetViews>
    <sheetView topLeftCell="B29" workbookViewId="0">
      <selection activeCell="D3" sqref="D3:H3"/>
    </sheetView>
  </sheetViews>
  <sheetFormatPr defaultRowHeight="15" x14ac:dyDescent="0.25"/>
  <cols>
    <col min="2" max="2" width="12.42578125" customWidth="1"/>
    <col min="3" max="3" width="7.28515625" customWidth="1"/>
    <col min="4" max="4" width="20.28515625" customWidth="1"/>
  </cols>
  <sheetData>
    <row r="1" spans="1:14" x14ac:dyDescent="0.25">
      <c r="A1" t="s">
        <v>133</v>
      </c>
    </row>
    <row r="2" spans="1:14" ht="15.75" thickBot="1" x14ac:dyDescent="0.3"/>
    <row r="3" spans="1:14" ht="15.75" thickBot="1" x14ac:dyDescent="0.3">
      <c r="A3" t="s">
        <v>0</v>
      </c>
      <c r="B3" s="93" t="s">
        <v>76</v>
      </c>
      <c r="C3" s="94"/>
      <c r="D3" s="94"/>
      <c r="E3" s="95"/>
      <c r="H3" t="s">
        <v>135</v>
      </c>
      <c r="K3" s="11" t="s">
        <v>139</v>
      </c>
      <c r="L3" s="12"/>
      <c r="M3" s="12"/>
      <c r="N3" s="13"/>
    </row>
    <row r="4" spans="1:14" ht="15.75" thickBot="1" x14ac:dyDescent="0.3"/>
    <row r="5" spans="1:14" ht="15.75" thickBot="1" x14ac:dyDescent="0.3">
      <c r="A5" t="s">
        <v>1</v>
      </c>
      <c r="C5" s="3" t="s">
        <v>77</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57</v>
      </c>
      <c r="C19" s="94"/>
      <c r="D19" s="95"/>
      <c r="E19" t="s">
        <v>7</v>
      </c>
      <c r="O19" s="6">
        <v>5</v>
      </c>
    </row>
    <row r="20" spans="1:15" ht="15.75" thickBot="1" x14ac:dyDescent="0.3">
      <c r="A20" s="1"/>
      <c r="B20" s="93" t="s">
        <v>57</v>
      </c>
      <c r="C20" s="94"/>
      <c r="D20" s="95"/>
      <c r="E20" t="s">
        <v>8</v>
      </c>
      <c r="O20" s="6">
        <v>5</v>
      </c>
    </row>
    <row r="21" spans="1:15" ht="15.75" thickBot="1" x14ac:dyDescent="0.3">
      <c r="A21" s="1"/>
      <c r="B21" s="93" t="s">
        <v>46</v>
      </c>
      <c r="C21" s="94"/>
      <c r="D21" s="95"/>
      <c r="E21" t="s">
        <v>35</v>
      </c>
      <c r="O21" s="6">
        <v>5</v>
      </c>
    </row>
    <row r="22" spans="1:15" ht="15.75" thickBot="1" x14ac:dyDescent="0.3">
      <c r="A22" s="1"/>
      <c r="B22" s="93" t="s">
        <v>58</v>
      </c>
      <c r="C22" s="94"/>
      <c r="D22" s="95"/>
      <c r="E22" t="s">
        <v>9</v>
      </c>
      <c r="F22" s="96" t="s">
        <v>78</v>
      </c>
      <c r="G22" s="96"/>
      <c r="H22" s="96"/>
      <c r="I22" s="96"/>
      <c r="J22" s="96"/>
      <c r="K22" s="96"/>
      <c r="L22" s="96"/>
      <c r="O22" s="6">
        <v>5</v>
      </c>
    </row>
    <row r="23" spans="1:15" x14ac:dyDescent="0.25">
      <c r="A23" s="1"/>
      <c r="B23" s="1"/>
      <c r="C23" s="1"/>
      <c r="D23" s="1"/>
    </row>
    <row r="24" spans="1:15" ht="15.75" thickBot="1" x14ac:dyDescent="0.3">
      <c r="A24" s="1"/>
      <c r="C24" t="s">
        <v>10</v>
      </c>
    </row>
    <row r="25" spans="1:15" x14ac:dyDescent="0.25">
      <c r="A25" s="1"/>
      <c r="C25" s="114" t="s">
        <v>147</v>
      </c>
      <c r="D25" s="115"/>
      <c r="E25" s="115"/>
      <c r="F25" s="115"/>
      <c r="G25" s="115"/>
      <c r="H25" s="115"/>
      <c r="I25" s="115"/>
      <c r="J25" s="115"/>
      <c r="K25" s="115"/>
      <c r="L25" s="116"/>
    </row>
    <row r="26" spans="1:15" x14ac:dyDescent="0.25">
      <c r="A26" s="1"/>
      <c r="C26" s="117"/>
      <c r="D26" s="118"/>
      <c r="E26" s="118"/>
      <c r="F26" s="118"/>
      <c r="G26" s="118"/>
      <c r="H26" s="118"/>
      <c r="I26" s="118"/>
      <c r="J26" s="118"/>
      <c r="K26" s="118"/>
      <c r="L26" s="119"/>
    </row>
    <row r="27" spans="1:15" x14ac:dyDescent="0.25">
      <c r="A27" s="1"/>
      <c r="C27" s="117"/>
      <c r="D27" s="118"/>
      <c r="E27" s="118"/>
      <c r="F27" s="118"/>
      <c r="G27" s="118"/>
      <c r="H27" s="118"/>
      <c r="I27" s="118"/>
      <c r="J27" s="118"/>
      <c r="K27" s="118"/>
      <c r="L27" s="119"/>
    </row>
    <row r="28" spans="1:15" x14ac:dyDescent="0.25">
      <c r="A28" s="1"/>
      <c r="C28" s="117"/>
      <c r="D28" s="118"/>
      <c r="E28" s="118"/>
      <c r="F28" s="118"/>
      <c r="G28" s="118"/>
      <c r="H28" s="118"/>
      <c r="I28" s="118"/>
      <c r="J28" s="118"/>
      <c r="K28" s="118"/>
      <c r="L28" s="119"/>
    </row>
    <row r="29" spans="1:15" ht="15.75" thickBot="1" x14ac:dyDescent="0.3">
      <c r="A29" s="1"/>
      <c r="C29" s="120"/>
      <c r="D29" s="121"/>
      <c r="E29" s="121"/>
      <c r="F29" s="121"/>
      <c r="G29" s="121"/>
      <c r="H29" s="121"/>
      <c r="I29" s="121"/>
      <c r="J29" s="121"/>
      <c r="K29" s="121"/>
      <c r="L29" s="122"/>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61</v>
      </c>
      <c r="C33" s="94"/>
      <c r="D33" s="95"/>
      <c r="N33" s="6">
        <v>5</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29</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0E00-000000000000}">
      <formula1>"High Risk (Above 30%)=25,Medium Risk (3% - 30%)=3,Low Risk (Below 3%)=1,Choose"</formula1>
    </dataValidation>
    <dataValidation type="list" allowBlank="1" showInputMessage="1" showErrorMessage="1" sqref="B15:E15" xr:uid="{00000000-0002-0000-0E00-000001000000}">
      <formula1>"High Risk (2+ Years=5),Medium Risk (1-2 Years=3),Low Risk (0-1 Years=1),Choose"</formula1>
    </dataValidation>
    <dataValidation type="list" allowBlank="1" showInputMessage="1" showErrorMessage="1" sqref="B11" xr:uid="{00000000-0002-0000-0E00-000002000000}">
      <formula1>"Yes [High=5],No [Low=1],Choose"</formula1>
    </dataValidation>
    <dataValidation type="list" allowBlank="1" showInputMessage="1" showErrorMessage="1" sqref="B33:D33" xr:uid="{00000000-0002-0000-0E00-000003000000}">
      <formula1>"Yes-Directly:High Risk=5,Yes-Indirectly: Medium Risk=3,No: Low Risk=1,Choose"</formula1>
    </dataValidation>
    <dataValidation type="list" allowBlank="1" showInputMessage="1" showErrorMessage="1" sqref="B37:D37" xr:uid="{00000000-0002-0000-0E00-000004000000}">
      <formula1>"High Risk (Below .75)=5,Medium Risk(.75 - 1.00)=3,Low Risk(Over 1.00)=1,Choose"</formula1>
    </dataValidation>
    <dataValidation type="list" allowBlank="1" showInputMessage="1" showErrorMessage="1" sqref="B19:D20" xr:uid="{00000000-0002-0000-0E00-000005000000}">
      <formula1>"Frequently (High Risk=5), Occasionally (Medium Risk=3),Rarely (Low Risk=1), Choose"</formula1>
    </dataValidation>
    <dataValidation type="list" allowBlank="1" showInputMessage="1" showErrorMessage="1" sqref="B21:D21" xr:uid="{00000000-0002-0000-0E00-000006000000}">
      <formula1>"Fiscal/Exec./Prog Dir (High Risk=5), Other Significant Staff (Medium Risk=3),None (Low Risk=1), Choose"</formula1>
    </dataValidation>
    <dataValidation type="list" allowBlank="1" showInputMessage="1" showErrorMessage="1" sqref="B22:D22" xr:uid="{00000000-0002-0000-0E00-000007000000}">
      <formula1>"(High Risk=5), (Medium Risk=3),None (Low Risk=1), Choose"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O110"/>
  <sheetViews>
    <sheetView topLeftCell="B48" zoomScale="93" zoomScaleNormal="93" workbookViewId="0">
      <selection activeCell="D3" sqref="D3:H3"/>
    </sheetView>
  </sheetViews>
  <sheetFormatPr defaultRowHeight="15" x14ac:dyDescent="0.25"/>
  <cols>
    <col min="2" max="2" width="12.42578125" customWidth="1"/>
    <col min="3" max="3" width="7.28515625" customWidth="1"/>
    <col min="4" max="4" width="20.28515625" customWidth="1"/>
  </cols>
  <sheetData>
    <row r="1" spans="1:14" x14ac:dyDescent="0.25">
      <c r="A1" t="s">
        <v>133</v>
      </c>
    </row>
    <row r="2" spans="1:14" ht="15.75" thickBot="1" x14ac:dyDescent="0.3"/>
    <row r="3" spans="1:14" ht="15.75" thickBot="1" x14ac:dyDescent="0.3">
      <c r="A3" t="s">
        <v>0</v>
      </c>
      <c r="B3" s="93" t="s">
        <v>79</v>
      </c>
      <c r="C3" s="94"/>
      <c r="D3" s="94"/>
      <c r="E3" s="95"/>
      <c r="H3" t="s">
        <v>135</v>
      </c>
      <c r="K3" s="11" t="s">
        <v>136</v>
      </c>
      <c r="L3" s="12"/>
      <c r="M3" s="12"/>
      <c r="N3" s="13"/>
    </row>
    <row r="4" spans="1:14" ht="15.75" thickBot="1" x14ac:dyDescent="0.3"/>
    <row r="5" spans="1:14" ht="15.75" thickBot="1" x14ac:dyDescent="0.3">
      <c r="A5" t="s">
        <v>1</v>
      </c>
      <c r="C5" s="3" t="s">
        <v>80</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74</v>
      </c>
      <c r="C15" s="94"/>
      <c r="D15" s="94"/>
      <c r="E15" s="95"/>
      <c r="K15" s="6">
        <v>3</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69</v>
      </c>
      <c r="C21" s="94"/>
      <c r="D21" s="95"/>
      <c r="E21" t="s">
        <v>35</v>
      </c>
      <c r="O21" s="6">
        <v>3</v>
      </c>
    </row>
    <row r="22" spans="1:15" ht="15.75" thickBot="1" x14ac:dyDescent="0.3">
      <c r="A22" s="1"/>
      <c r="B22" s="93" t="s">
        <v>58</v>
      </c>
      <c r="C22" s="94"/>
      <c r="D22" s="95"/>
      <c r="E22" t="s">
        <v>9</v>
      </c>
      <c r="F22" s="96" t="s">
        <v>81</v>
      </c>
      <c r="G22" s="96"/>
      <c r="H22" s="96"/>
      <c r="I22" s="96"/>
      <c r="J22" s="96"/>
      <c r="K22" s="96"/>
      <c r="L22" s="96"/>
      <c r="O22" s="6">
        <v>5</v>
      </c>
    </row>
    <row r="23" spans="1:15" x14ac:dyDescent="0.25">
      <c r="A23" s="1"/>
      <c r="B23" s="1"/>
      <c r="C23" s="1"/>
      <c r="D23" s="1"/>
    </row>
    <row r="24" spans="1:15" ht="15.75" thickBot="1" x14ac:dyDescent="0.3">
      <c r="A24" s="1"/>
      <c r="C24" t="s">
        <v>10</v>
      </c>
    </row>
    <row r="25" spans="1:15" x14ac:dyDescent="0.25">
      <c r="A25" s="1"/>
      <c r="C25" s="114" t="s">
        <v>148</v>
      </c>
      <c r="D25" s="115"/>
      <c r="E25" s="115"/>
      <c r="F25" s="115"/>
      <c r="G25" s="115"/>
      <c r="H25" s="115"/>
      <c r="I25" s="115"/>
      <c r="J25" s="115"/>
      <c r="K25" s="115"/>
      <c r="L25" s="116"/>
    </row>
    <row r="26" spans="1:15" x14ac:dyDescent="0.25">
      <c r="A26" s="1"/>
      <c r="C26" s="117"/>
      <c r="D26" s="118"/>
      <c r="E26" s="118"/>
      <c r="F26" s="118"/>
      <c r="G26" s="118"/>
      <c r="H26" s="118"/>
      <c r="I26" s="118"/>
      <c r="J26" s="118"/>
      <c r="K26" s="118"/>
      <c r="L26" s="119"/>
    </row>
    <row r="27" spans="1:15" x14ac:dyDescent="0.25">
      <c r="A27" s="1"/>
      <c r="C27" s="117"/>
      <c r="D27" s="118"/>
      <c r="E27" s="118"/>
      <c r="F27" s="118"/>
      <c r="G27" s="118"/>
      <c r="H27" s="118"/>
      <c r="I27" s="118"/>
      <c r="J27" s="118"/>
      <c r="K27" s="118"/>
      <c r="L27" s="119"/>
    </row>
    <row r="28" spans="1:15" x14ac:dyDescent="0.25">
      <c r="A28" s="1"/>
      <c r="C28" s="117"/>
      <c r="D28" s="118"/>
      <c r="E28" s="118"/>
      <c r="F28" s="118"/>
      <c r="G28" s="118"/>
      <c r="H28" s="118"/>
      <c r="I28" s="118"/>
      <c r="J28" s="118"/>
      <c r="K28" s="118"/>
      <c r="L28" s="119"/>
    </row>
    <row r="29" spans="1:15" ht="15.75" thickBot="1" x14ac:dyDescent="0.3">
      <c r="A29" s="1"/>
      <c r="C29" s="120"/>
      <c r="D29" s="121"/>
      <c r="E29" s="121"/>
      <c r="F29" s="121"/>
      <c r="G29" s="121"/>
      <c r="H29" s="121"/>
      <c r="I29" s="121"/>
      <c r="J29" s="121"/>
      <c r="K29" s="121"/>
      <c r="L29" s="122"/>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17</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0F00-000000000000}">
      <formula1>"(High Risk=5), (Medium Risk=3),None (Low Risk=1), Choose"</formula1>
    </dataValidation>
    <dataValidation type="list" allowBlank="1" showInputMessage="1" showErrorMessage="1" sqref="B21:D21" xr:uid="{00000000-0002-0000-0F00-000001000000}">
      <formula1>"Fiscal/Exec./Prog Dir (High Risk=5), Other Significant Staff (Medium Risk=3),None (Low Risk=1), Choose"</formula1>
    </dataValidation>
    <dataValidation type="list" allowBlank="1" showInputMessage="1" showErrorMessage="1" sqref="B19:D20" xr:uid="{00000000-0002-0000-0F00-000002000000}">
      <formula1>"Frequently (High Risk=5), Occasionally (Medium Risk=3),Rarely (Low Risk=1), Choose"</formula1>
    </dataValidation>
    <dataValidation type="list" allowBlank="1" showInputMessage="1" showErrorMessage="1" sqref="B37:D37" xr:uid="{00000000-0002-0000-0F00-000003000000}">
      <formula1>"High Risk (Below .75)=5,Medium Risk(.75 - 1.00)=3,Low Risk(Over 1.00)=1,Choose"</formula1>
    </dataValidation>
    <dataValidation type="list" allowBlank="1" showInputMessage="1" showErrorMessage="1" sqref="B33:D33" xr:uid="{00000000-0002-0000-0F00-000004000000}">
      <formula1>"Yes-Directly:High Risk=5,Yes-Indirectly: Medium Risk=3,No: Low Risk=1,Choose"</formula1>
    </dataValidation>
    <dataValidation type="list" allowBlank="1" showInputMessage="1" showErrorMessage="1" sqref="B11" xr:uid="{00000000-0002-0000-0F00-000005000000}">
      <formula1>"Yes [High=5],No [Low=1],Choose"</formula1>
    </dataValidation>
    <dataValidation type="list" allowBlank="1" showInputMessage="1" showErrorMessage="1" sqref="B15:E15" xr:uid="{00000000-0002-0000-0F00-000006000000}">
      <formula1>"High Risk (2+ Years=5),Medium Risk (1-2 Years=3),Low Risk (0-1 Years=1),Choose"</formula1>
    </dataValidation>
    <dataValidation type="list" allowBlank="1" showInputMessage="1" showErrorMessage="1" sqref="B41:F41" xr:uid="{00000000-0002-0000-0F00-000007000000}">
      <formula1>"High Risk (Above 30%)=25,Medium Risk (3% - 30%)=3,Low Risk (Below 3%)=1,Choose"</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N110"/>
  <sheetViews>
    <sheetView topLeftCell="A4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4" x14ac:dyDescent="0.25">
      <c r="A1" t="s">
        <v>133</v>
      </c>
    </row>
    <row r="2" spans="1:14" ht="15.75" thickBot="1" x14ac:dyDescent="0.3"/>
    <row r="3" spans="1:14" ht="15.75" thickBot="1" x14ac:dyDescent="0.3">
      <c r="A3" t="s">
        <v>0</v>
      </c>
      <c r="B3" s="93" t="s">
        <v>82</v>
      </c>
      <c r="C3" s="94"/>
      <c r="D3" s="94"/>
      <c r="E3" s="95"/>
      <c r="H3" t="s">
        <v>135</v>
      </c>
      <c r="K3" s="11" t="s">
        <v>139</v>
      </c>
      <c r="L3" s="12"/>
      <c r="M3" s="12"/>
      <c r="N3" s="13"/>
    </row>
    <row r="4" spans="1:14" ht="15.75" thickBot="1" x14ac:dyDescent="0.3"/>
    <row r="5" spans="1:14" ht="15.75" thickBot="1" x14ac:dyDescent="0.3">
      <c r="A5" t="s">
        <v>1</v>
      </c>
      <c r="C5" s="3" t="s">
        <v>83</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3</v>
      </c>
    </row>
    <row r="20" spans="1:14" ht="15.75" thickBot="1" x14ac:dyDescent="0.3">
      <c r="A20" s="1"/>
      <c r="B20" s="93" t="s">
        <v>31</v>
      </c>
      <c r="C20" s="94"/>
      <c r="D20" s="95"/>
      <c r="E20" t="s">
        <v>8</v>
      </c>
      <c r="N20" s="6">
        <v>1</v>
      </c>
    </row>
    <row r="21" spans="1:14" ht="15.75" thickBot="1" x14ac:dyDescent="0.3">
      <c r="A21" s="1"/>
      <c r="B21" s="93" t="s">
        <v>46</v>
      </c>
      <c r="C21" s="94"/>
      <c r="D21" s="95"/>
      <c r="E21" t="s">
        <v>35</v>
      </c>
      <c r="N21" s="6">
        <v>5</v>
      </c>
    </row>
    <row r="22" spans="1:14" ht="15.75" thickBot="1" x14ac:dyDescent="0.3">
      <c r="A22" s="1"/>
      <c r="B22" s="93" t="s">
        <v>58</v>
      </c>
      <c r="C22" s="94"/>
      <c r="D22" s="95"/>
      <c r="E22" t="s">
        <v>9</v>
      </c>
      <c r="F22" s="96" t="s">
        <v>84</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t="s">
        <v>85</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61</v>
      </c>
      <c r="C33" s="94"/>
      <c r="D33" s="95"/>
      <c r="N33" s="6">
        <v>5</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23</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000-000000000000}">
      <formula1>"High Risk (Above 30%)=25,Medium Risk (3% - 30%)=3,Low Risk (Below 3%)=1,Choose"</formula1>
    </dataValidation>
    <dataValidation type="list" allowBlank="1" showInputMessage="1" showErrorMessage="1" sqref="B15:E15" xr:uid="{00000000-0002-0000-1000-000001000000}">
      <formula1>"High Risk (2+ Years=5),Medium Risk (1-2 Years=3),Low Risk (0-1 Years=1),Choose"</formula1>
    </dataValidation>
    <dataValidation type="list" allowBlank="1" showInputMessage="1" showErrorMessage="1" sqref="B11" xr:uid="{00000000-0002-0000-1000-000002000000}">
      <formula1>"Yes [High=5],No [Low=1],Choose"</formula1>
    </dataValidation>
    <dataValidation type="list" allowBlank="1" showInputMessage="1" showErrorMessage="1" sqref="B33:D33" xr:uid="{00000000-0002-0000-1000-000003000000}">
      <formula1>"Yes-Directly:High Risk=5,Yes-Indirectly: Medium Risk=3,No: Low Risk=1,Choose"</formula1>
    </dataValidation>
    <dataValidation type="list" allowBlank="1" showInputMessage="1" showErrorMessage="1" sqref="B37:D37" xr:uid="{00000000-0002-0000-1000-000004000000}">
      <formula1>"High Risk (Below .75)=5,Medium Risk(.75 - 1.00)=3,Low Risk(Over 1.00)=1,Choose"</formula1>
    </dataValidation>
    <dataValidation type="list" allowBlank="1" showInputMessage="1" showErrorMessage="1" sqref="B19:D20" xr:uid="{00000000-0002-0000-1000-000005000000}">
      <formula1>"Frequently (High Risk=5), Occasionally (Medium Risk=3),Rarely (Low Risk=1), Choose"</formula1>
    </dataValidation>
    <dataValidation type="list" allowBlank="1" showInputMessage="1" showErrorMessage="1" sqref="B21:D21" xr:uid="{00000000-0002-0000-1000-000006000000}">
      <formula1>"Fiscal/Exec./Prog Dir (High Risk=5), Other Significant Staff (Medium Risk=3),None (Low Risk=1), Choose"</formula1>
    </dataValidation>
    <dataValidation type="list" allowBlank="1" showInputMessage="1" showErrorMessage="1" sqref="B22:D22" xr:uid="{00000000-0002-0000-1000-000007000000}">
      <formula1>"(High Risk=5), (Medium Risk=3),None (Low Risk=1), Choose"</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N110"/>
  <sheetViews>
    <sheetView topLeftCell="A27"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4" x14ac:dyDescent="0.25">
      <c r="A1" t="s">
        <v>133</v>
      </c>
    </row>
    <row r="2" spans="1:14" ht="15.75" thickBot="1" x14ac:dyDescent="0.3"/>
    <row r="3" spans="1:14" ht="15.75" thickBot="1" x14ac:dyDescent="0.3">
      <c r="A3" t="s">
        <v>0</v>
      </c>
      <c r="B3" s="93" t="s">
        <v>86</v>
      </c>
      <c r="C3" s="94"/>
      <c r="D3" s="94"/>
      <c r="E3" s="95"/>
      <c r="H3" t="s">
        <v>135</v>
      </c>
      <c r="K3" s="11" t="s">
        <v>136</v>
      </c>
      <c r="L3" s="12"/>
      <c r="M3" s="12"/>
      <c r="N3" s="13"/>
    </row>
    <row r="4" spans="1:14" ht="15.75" thickBot="1" x14ac:dyDescent="0.3"/>
    <row r="5" spans="1:14" ht="15.75" thickBot="1" x14ac:dyDescent="0.3">
      <c r="A5" t="s">
        <v>1</v>
      </c>
      <c r="C5" s="3" t="s">
        <v>89</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149</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100-000000000000}">
      <formula1>"(High Risk=5), (Medium Risk=3),None (Low Risk=1), Choose"</formula1>
    </dataValidation>
    <dataValidation type="list" allowBlank="1" showInputMessage="1" showErrorMessage="1" sqref="B21:D21" xr:uid="{00000000-0002-0000-1100-000001000000}">
      <formula1>"Fiscal/Exec./Prog Dir (High Risk=5), Other Significant Staff (Medium Risk=3),None (Low Risk=1), Choose"</formula1>
    </dataValidation>
    <dataValidation type="list" allowBlank="1" showInputMessage="1" showErrorMessage="1" sqref="B19:D20" xr:uid="{00000000-0002-0000-1100-000002000000}">
      <formula1>"Frequently (High Risk=5), Occasionally (Medium Risk=3),Rarely (Low Risk=1), Choose"</formula1>
    </dataValidation>
    <dataValidation type="list" allowBlank="1" showInputMessage="1" showErrorMessage="1" sqref="B37:D37" xr:uid="{00000000-0002-0000-1100-000003000000}">
      <formula1>"High Risk (Below .75)=5,Medium Risk(.75 - 1.00)=3,Low Risk(Over 1.00)=1,Choose"</formula1>
    </dataValidation>
    <dataValidation type="list" allowBlank="1" showInputMessage="1" showErrorMessage="1" sqref="B33:D33" xr:uid="{00000000-0002-0000-1100-000004000000}">
      <formula1>"Yes-Directly:High Risk=5,Yes-Indirectly: Medium Risk=3,No: Low Risk=1,Choose"</formula1>
    </dataValidation>
    <dataValidation type="list" allowBlank="1" showInputMessage="1" showErrorMessage="1" sqref="B11" xr:uid="{00000000-0002-0000-1100-000005000000}">
      <formula1>"Yes [High=5],No [Low=1],Choose"</formula1>
    </dataValidation>
    <dataValidation type="list" allowBlank="1" showInputMessage="1" showErrorMessage="1" sqref="B15:E15" xr:uid="{00000000-0002-0000-1100-000006000000}">
      <formula1>"High Risk (2+ Years=5),Medium Risk (1-2 Years=3),Low Risk (0-1 Years=1),Choose"</formula1>
    </dataValidation>
    <dataValidation type="list" allowBlank="1" showInputMessage="1" showErrorMessage="1" sqref="B41:F41" xr:uid="{00000000-0002-0000-1100-000007000000}">
      <formula1>"High Risk (Above 30%)=25,Medium Risk (3% - 30%)=3,Low Risk (Below 3%)=1,Choose"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A38D8-C38F-4244-B371-83533D3D98C7}">
  <sheetPr codeName="Sheet2"/>
  <dimension ref="A1"/>
  <sheetViews>
    <sheetView workbookViewId="0"/>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N110"/>
  <sheetViews>
    <sheetView topLeftCell="A33"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4" x14ac:dyDescent="0.25">
      <c r="A1" t="s">
        <v>133</v>
      </c>
    </row>
    <row r="2" spans="1:14" ht="15.75" thickBot="1" x14ac:dyDescent="0.3"/>
    <row r="3" spans="1:14" ht="15.75" thickBot="1" x14ac:dyDescent="0.3">
      <c r="A3" t="s">
        <v>0</v>
      </c>
      <c r="B3" s="93" t="s">
        <v>87</v>
      </c>
      <c r="C3" s="94"/>
      <c r="D3" s="94"/>
      <c r="E3" s="95"/>
      <c r="H3" t="s">
        <v>135</v>
      </c>
      <c r="K3" s="11" t="s">
        <v>140</v>
      </c>
      <c r="L3" s="12"/>
      <c r="M3" s="12"/>
      <c r="N3" s="13"/>
    </row>
    <row r="4" spans="1:14" ht="15.75" thickBot="1" x14ac:dyDescent="0.3"/>
    <row r="5" spans="1:14" ht="15.75" thickBot="1" x14ac:dyDescent="0.3">
      <c r="A5" t="s">
        <v>1</v>
      </c>
      <c r="C5" s="3" t="s">
        <v>88</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3</v>
      </c>
    </row>
    <row r="20" spans="1:14" ht="15.75" thickBot="1" x14ac:dyDescent="0.3">
      <c r="A20" s="1"/>
      <c r="B20" s="93" t="s">
        <v>57</v>
      </c>
      <c r="C20" s="94"/>
      <c r="D20" s="95"/>
      <c r="E20" t="s">
        <v>8</v>
      </c>
      <c r="N20" s="6">
        <v>5</v>
      </c>
    </row>
    <row r="21" spans="1:14" ht="15.75" thickBot="1" x14ac:dyDescent="0.3">
      <c r="A21" s="1"/>
      <c r="B21" s="93" t="s">
        <v>32</v>
      </c>
      <c r="C21" s="94"/>
      <c r="D21" s="95"/>
      <c r="E21" t="s">
        <v>35</v>
      </c>
      <c r="N21" s="6">
        <v>1</v>
      </c>
    </row>
    <row r="22" spans="1:14" ht="15.75" thickBot="1" x14ac:dyDescent="0.3">
      <c r="A22" s="1"/>
      <c r="B22" s="93" t="s">
        <v>58</v>
      </c>
      <c r="C22" s="94"/>
      <c r="D22" s="95"/>
      <c r="E22" t="s">
        <v>9</v>
      </c>
      <c r="F22" s="96" t="s">
        <v>90</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t="s">
        <v>91</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54</v>
      </c>
      <c r="C33" s="94"/>
      <c r="D33" s="95"/>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21</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200-000000000000}">
      <formula1>"High Risk (Above 30%)=25,Medium Risk (3% - 30%)=3,Low Risk (Below 3%)=1,Choose"</formula1>
    </dataValidation>
    <dataValidation type="list" allowBlank="1" showInputMessage="1" showErrorMessage="1" sqref="B15:E15" xr:uid="{00000000-0002-0000-1200-000001000000}">
      <formula1>"High Risk (2+ Years=5),Medium Risk (1-2 Years=3),Low Risk (0-1 Years=1),Choose"</formula1>
    </dataValidation>
    <dataValidation type="list" allowBlank="1" showInputMessage="1" showErrorMessage="1" sqref="B11" xr:uid="{00000000-0002-0000-1200-000002000000}">
      <formula1>"Yes [High=5],No [Low=1],Choose"</formula1>
    </dataValidation>
    <dataValidation type="list" allowBlank="1" showInputMessage="1" showErrorMessage="1" sqref="B33:D33" xr:uid="{00000000-0002-0000-1200-000003000000}">
      <formula1>"Yes-Directly:High Risk=5,Yes-Indirectly: Medium Risk=3,No: Low Risk=1,Choose"</formula1>
    </dataValidation>
    <dataValidation type="list" allowBlank="1" showInputMessage="1" showErrorMessage="1" sqref="B37:D37" xr:uid="{00000000-0002-0000-1200-000004000000}">
      <formula1>"High Risk (Below .75)=5,Medium Risk(.75 - 1.00)=3,Low Risk(Over 1.00)=1,Choose"</formula1>
    </dataValidation>
    <dataValidation type="list" allowBlank="1" showInputMessage="1" showErrorMessage="1" sqref="B19:D20" xr:uid="{00000000-0002-0000-1200-000005000000}">
      <formula1>"Frequently (High Risk=5), Occasionally (Medium Risk=3),Rarely (Low Risk=1), Choose"</formula1>
    </dataValidation>
    <dataValidation type="list" allowBlank="1" showInputMessage="1" showErrorMessage="1" sqref="B21:D21" xr:uid="{00000000-0002-0000-1200-000006000000}">
      <formula1>"Fiscal/Exec./Prog Dir (High Risk=5), Other Significant Staff (Medium Risk=3),None (Low Risk=1), Choose"</formula1>
    </dataValidation>
    <dataValidation type="list" allowBlank="1" showInputMessage="1" showErrorMessage="1" sqref="B22:D22" xr:uid="{00000000-0002-0000-1200-000007000000}">
      <formula1>"(High Risk=5), (Medium Risk=3),None (Low Risk=1), Choose"</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N110"/>
  <sheetViews>
    <sheetView topLeftCell="A40"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4" x14ac:dyDescent="0.25">
      <c r="A1" t="s">
        <v>133</v>
      </c>
    </row>
    <row r="2" spans="1:14" ht="15.75" thickBot="1" x14ac:dyDescent="0.3"/>
    <row r="3" spans="1:14" ht="15.75" thickBot="1" x14ac:dyDescent="0.3">
      <c r="A3" t="s">
        <v>0</v>
      </c>
      <c r="B3" s="93" t="s">
        <v>92</v>
      </c>
      <c r="C3" s="94"/>
      <c r="D3" s="94"/>
      <c r="E3" s="95"/>
      <c r="H3" t="s">
        <v>135</v>
      </c>
      <c r="K3" s="11" t="s">
        <v>140</v>
      </c>
      <c r="L3" s="12"/>
      <c r="M3" s="12"/>
      <c r="N3" s="13"/>
    </row>
    <row r="4" spans="1:14" ht="15.75" thickBot="1" x14ac:dyDescent="0.3"/>
    <row r="5" spans="1:14" ht="15.75" thickBot="1" x14ac:dyDescent="0.3">
      <c r="A5" t="s">
        <v>1</v>
      </c>
      <c r="C5" s="3" t="s">
        <v>93</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46</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9</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300-000000000000}">
      <formula1>"(High Risk=5), (Medium Risk=3),None (Low Risk=1), Choose"</formula1>
    </dataValidation>
    <dataValidation type="list" allowBlank="1" showInputMessage="1" showErrorMessage="1" sqref="B21:D21" xr:uid="{00000000-0002-0000-1300-000001000000}">
      <formula1>"Fiscal/Exec./Prog Dir (High Risk=5), Other Significant Staff (Medium Risk=3),None (Low Risk=1), Choose"</formula1>
    </dataValidation>
    <dataValidation type="list" allowBlank="1" showInputMessage="1" showErrorMessage="1" sqref="B19:D20" xr:uid="{00000000-0002-0000-1300-000002000000}">
      <formula1>"Frequently (High Risk=5), Occasionally (Medium Risk=3),Rarely (Low Risk=1), Choose"</formula1>
    </dataValidation>
    <dataValidation type="list" allowBlank="1" showInputMessage="1" showErrorMessage="1" sqref="B37:D37" xr:uid="{00000000-0002-0000-1300-000003000000}">
      <formula1>"High Risk (Below .75)=5,Medium Risk(.75 - 1.00)=3,Low Risk(Over 1.00)=1,Choose"</formula1>
    </dataValidation>
    <dataValidation type="list" allowBlank="1" showInputMessage="1" showErrorMessage="1" sqref="B33:D33" xr:uid="{00000000-0002-0000-1300-000004000000}">
      <formula1>"Yes-Directly:High Risk=5,Yes-Indirectly: Medium Risk=3,No: Low Risk=1,Choose"</formula1>
    </dataValidation>
    <dataValidation type="list" allowBlank="1" showInputMessage="1" showErrorMessage="1" sqref="B11" xr:uid="{00000000-0002-0000-1300-000005000000}">
      <formula1>"Yes [High=5],No [Low=1],Choose"</formula1>
    </dataValidation>
    <dataValidation type="list" allowBlank="1" showInputMessage="1" showErrorMessage="1" sqref="B15:E15" xr:uid="{00000000-0002-0000-1300-000006000000}">
      <formula1>"High Risk (2+ Years=5),Medium Risk (1-2 Years=3),Low Risk (0-1 Years=1),Choose"</formula1>
    </dataValidation>
    <dataValidation type="list" allowBlank="1" showInputMessage="1" showErrorMessage="1" sqref="B41:F41" xr:uid="{00000000-0002-0000-1300-000007000000}">
      <formula1>"High Risk (Above 30%)=25,Medium Risk (3% - 30%)=3,Low Risk (Below 3%)=1,Choose"</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N110"/>
  <sheetViews>
    <sheetView topLeftCell="A37"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4" x14ac:dyDescent="0.25">
      <c r="A1" t="s">
        <v>133</v>
      </c>
    </row>
    <row r="2" spans="1:14" ht="15.75" thickBot="1" x14ac:dyDescent="0.3"/>
    <row r="3" spans="1:14" ht="15.75" thickBot="1" x14ac:dyDescent="0.3">
      <c r="A3" t="s">
        <v>0</v>
      </c>
      <c r="B3" s="93" t="s">
        <v>94</v>
      </c>
      <c r="C3" s="94"/>
      <c r="D3" s="94"/>
      <c r="E3" s="95"/>
      <c r="H3" t="s">
        <v>135</v>
      </c>
      <c r="K3" s="11" t="s">
        <v>136</v>
      </c>
      <c r="L3" s="12"/>
      <c r="M3" s="12"/>
      <c r="N3" s="13"/>
    </row>
    <row r="4" spans="1:14" ht="15.75" thickBot="1" x14ac:dyDescent="0.3"/>
    <row r="5" spans="1:14" ht="15.75" thickBot="1" x14ac:dyDescent="0.3">
      <c r="A5" t="s">
        <v>1</v>
      </c>
      <c r="C5" s="3" t="s">
        <v>151</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46</v>
      </c>
      <c r="C21" s="94"/>
      <c r="D21" s="95"/>
      <c r="E21" t="s">
        <v>35</v>
      </c>
      <c r="N21" s="6">
        <v>5</v>
      </c>
    </row>
    <row r="22" spans="1:14" ht="15.75" thickBot="1" x14ac:dyDescent="0.3">
      <c r="A22" s="1"/>
      <c r="B22" s="93" t="s">
        <v>58</v>
      </c>
      <c r="C22" s="94"/>
      <c r="D22" s="95"/>
      <c r="E22" t="s">
        <v>9</v>
      </c>
      <c r="F22" s="96" t="s">
        <v>152</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t="s">
        <v>150</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19</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400-000000000000}">
      <formula1>"High Risk (Above 30%)=25,Medium Risk (3% - 30%)=3,Low Risk (Below 3%)=1,Choose"</formula1>
    </dataValidation>
    <dataValidation type="list" allowBlank="1" showInputMessage="1" showErrorMessage="1" sqref="B15:E15" xr:uid="{00000000-0002-0000-1400-000001000000}">
      <formula1>"High Risk (2+ Years=5),Medium Risk (1-2 Years=3),Low Risk (0-1 Years=1),Choose"</formula1>
    </dataValidation>
    <dataValidation type="list" allowBlank="1" showInputMessage="1" showErrorMessage="1" sqref="B11" xr:uid="{00000000-0002-0000-1400-000002000000}">
      <formula1>"Yes [High=5],No [Low=1],Choose"</formula1>
    </dataValidation>
    <dataValidation type="list" allowBlank="1" showInputMessage="1" showErrorMessage="1" sqref="B33:D33" xr:uid="{00000000-0002-0000-1400-000003000000}">
      <formula1>"Yes-Directly:High Risk=5,Yes-Indirectly: Medium Risk=3,No: Low Risk=1,Choose"</formula1>
    </dataValidation>
    <dataValidation type="list" allowBlank="1" showInputMessage="1" showErrorMessage="1" sqref="B37:D37" xr:uid="{00000000-0002-0000-1400-000004000000}">
      <formula1>"High Risk (Below .75)=5,Medium Risk(.75 - 1.00)=3,Low Risk(Over 1.00)=1,Choose"</formula1>
    </dataValidation>
    <dataValidation type="list" allowBlank="1" showInputMessage="1" showErrorMessage="1" sqref="B19:D20" xr:uid="{00000000-0002-0000-1400-000005000000}">
      <formula1>"Frequently (High Risk=5), Occasionally (Medium Risk=3),Rarely (Low Risk=1), Choose"</formula1>
    </dataValidation>
    <dataValidation type="list" allowBlank="1" showInputMessage="1" showErrorMessage="1" sqref="B21:D21" xr:uid="{00000000-0002-0000-1400-000006000000}">
      <formula1>"Fiscal/Exec./Prog Dir (High Risk=5), Other Significant Staff (Medium Risk=3),None (Low Risk=1), Choose"</formula1>
    </dataValidation>
    <dataValidation type="list" allowBlank="1" showInputMessage="1" showErrorMessage="1" sqref="B22:D22" xr:uid="{00000000-0002-0000-1400-000007000000}">
      <formula1>"(High Risk=5), (Medium Risk=3),None (Low Risk=1), Choose"</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N110"/>
  <sheetViews>
    <sheetView topLeftCell="A46"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3" x14ac:dyDescent="0.25">
      <c r="A1" t="s">
        <v>133</v>
      </c>
    </row>
    <row r="2" spans="1:13" ht="15.75" thickBot="1" x14ac:dyDescent="0.3"/>
    <row r="3" spans="1:13" ht="15.75" thickBot="1" x14ac:dyDescent="0.3">
      <c r="A3" t="s">
        <v>0</v>
      </c>
      <c r="B3" s="93" t="s">
        <v>95</v>
      </c>
      <c r="C3" s="94"/>
      <c r="D3" s="94"/>
      <c r="E3" s="95"/>
      <c r="H3" t="s">
        <v>135</v>
      </c>
      <c r="K3" s="11" t="s">
        <v>140</v>
      </c>
      <c r="L3" s="12"/>
      <c r="M3" s="12"/>
    </row>
    <row r="4" spans="1:13" ht="15.75" thickBot="1" x14ac:dyDescent="0.3"/>
    <row r="5" spans="1:13" ht="15.75" thickBot="1" x14ac:dyDescent="0.3">
      <c r="A5" t="s">
        <v>1</v>
      </c>
      <c r="C5" s="3" t="s">
        <v>96</v>
      </c>
      <c r="D5" s="4"/>
      <c r="E5" s="4"/>
      <c r="F5" s="5"/>
    </row>
    <row r="6" spans="1:13" x14ac:dyDescent="0.25">
      <c r="C6" s="10"/>
      <c r="D6" s="10"/>
      <c r="E6" s="10"/>
      <c r="F6" s="10"/>
    </row>
    <row r="7" spans="1:13" x14ac:dyDescent="0.25">
      <c r="B7" t="s">
        <v>26</v>
      </c>
      <c r="C7" s="10"/>
      <c r="D7" s="10"/>
      <c r="E7" s="10"/>
      <c r="F7" s="10"/>
    </row>
    <row r="9" spans="1:13" x14ac:dyDescent="0.25">
      <c r="A9" s="1" t="s">
        <v>4</v>
      </c>
      <c r="B9" t="s">
        <v>2</v>
      </c>
      <c r="I9" t="s">
        <v>17</v>
      </c>
    </row>
    <row r="10" spans="1:13" ht="15.75" thickBot="1" x14ac:dyDescent="0.3"/>
    <row r="11" spans="1:13" ht="15.75" thickBot="1" x14ac:dyDescent="0.3">
      <c r="B11" s="2" t="s">
        <v>29</v>
      </c>
      <c r="I11" s="6">
        <v>1</v>
      </c>
    </row>
    <row r="13" spans="1:13" x14ac:dyDescent="0.25">
      <c r="A13" s="1" t="s">
        <v>5</v>
      </c>
      <c r="B13" t="s">
        <v>3</v>
      </c>
      <c r="K13" t="s">
        <v>17</v>
      </c>
    </row>
    <row r="14" spans="1:13" ht="15.75" thickBot="1" x14ac:dyDescent="0.3"/>
    <row r="15" spans="1:13"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57</v>
      </c>
      <c r="C20" s="94"/>
      <c r="D20" s="95"/>
      <c r="E20" t="s">
        <v>8</v>
      </c>
      <c r="N20" s="6">
        <v>5</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500-000000000000}">
      <formula1>"(High Risk=5), (Medium Risk=3),None (Low Risk=1), Choose"</formula1>
    </dataValidation>
    <dataValidation type="list" allowBlank="1" showInputMessage="1" showErrorMessage="1" sqref="B21:D21" xr:uid="{00000000-0002-0000-1500-000001000000}">
      <formula1>"Fiscal/Exec./Prog Dir (High Risk=5), Other Significant Staff (Medium Risk=3),None (Low Risk=1), Choose"</formula1>
    </dataValidation>
    <dataValidation type="list" allowBlank="1" showInputMessage="1" showErrorMessage="1" sqref="B19:D20" xr:uid="{00000000-0002-0000-1500-000002000000}">
      <formula1>"Frequently (High Risk=5), Occasionally (Medium Risk=3),Rarely (Low Risk=1), Choose"</formula1>
    </dataValidation>
    <dataValidation type="list" allowBlank="1" showInputMessage="1" showErrorMessage="1" sqref="B37:D37" xr:uid="{00000000-0002-0000-1500-000003000000}">
      <formula1>"High Risk (Below .75)=5,Medium Risk(.75 - 1.00)=3,Low Risk(Over 1.00)=1,Choose"</formula1>
    </dataValidation>
    <dataValidation type="list" allowBlank="1" showInputMessage="1" showErrorMessage="1" sqref="B33:D33" xr:uid="{00000000-0002-0000-1500-000004000000}">
      <formula1>"Yes-Directly:High Risk=5,Yes-Indirectly: Medium Risk=3,No: Low Risk=1,Choose"</formula1>
    </dataValidation>
    <dataValidation type="list" allowBlank="1" showInputMessage="1" showErrorMessage="1" sqref="B11" xr:uid="{00000000-0002-0000-1500-000005000000}">
      <formula1>"Yes [High=5],No [Low=1],Choose"</formula1>
    </dataValidation>
    <dataValidation type="list" allowBlank="1" showInputMessage="1" showErrorMessage="1" sqref="B15:E15" xr:uid="{00000000-0002-0000-1500-000006000000}">
      <formula1>"High Risk (2+ Years=5),Medium Risk (1-2 Years=3),Low Risk (0-1 Years=1),Choose"</formula1>
    </dataValidation>
    <dataValidation type="list" allowBlank="1" showInputMessage="1" showErrorMessage="1" sqref="B41:F41" xr:uid="{00000000-0002-0000-1500-000007000000}">
      <formula1>"High Risk (Above 30%)=25,Medium Risk (3% - 30%)=3,Low Risk (Below 3%)=1,Choose"</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N110"/>
  <sheetViews>
    <sheetView topLeftCell="A36"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3" x14ac:dyDescent="0.25">
      <c r="A1" t="s">
        <v>133</v>
      </c>
    </row>
    <row r="2" spans="1:13" ht="15.75" thickBot="1" x14ac:dyDescent="0.3"/>
    <row r="3" spans="1:13" ht="15.75" thickBot="1" x14ac:dyDescent="0.3">
      <c r="A3" t="s">
        <v>0</v>
      </c>
      <c r="B3" s="93" t="s">
        <v>97</v>
      </c>
      <c r="C3" s="94"/>
      <c r="D3" s="94"/>
      <c r="E3" s="95"/>
      <c r="H3" t="s">
        <v>135</v>
      </c>
      <c r="K3" s="11" t="s">
        <v>139</v>
      </c>
      <c r="L3" s="12"/>
      <c r="M3" s="12"/>
    </row>
    <row r="4" spans="1:13" ht="15.75" thickBot="1" x14ac:dyDescent="0.3"/>
    <row r="5" spans="1:13" ht="15.75" thickBot="1" x14ac:dyDescent="0.3">
      <c r="A5" t="s">
        <v>1</v>
      </c>
      <c r="C5" s="3" t="s">
        <v>98</v>
      </c>
      <c r="D5" s="4"/>
      <c r="E5" s="4"/>
      <c r="F5" s="5"/>
    </row>
    <row r="6" spans="1:13" x14ac:dyDescent="0.25">
      <c r="C6" s="10"/>
      <c r="D6" s="10"/>
      <c r="E6" s="10"/>
      <c r="F6" s="10"/>
    </row>
    <row r="7" spans="1:13" x14ac:dyDescent="0.25">
      <c r="B7" t="s">
        <v>26</v>
      </c>
      <c r="C7" s="10"/>
      <c r="D7" s="10"/>
      <c r="E7" s="10"/>
      <c r="F7" s="10"/>
    </row>
    <row r="9" spans="1:13" x14ac:dyDescent="0.25">
      <c r="A9" s="1" t="s">
        <v>4</v>
      </c>
      <c r="B9" t="s">
        <v>2</v>
      </c>
      <c r="I9" t="s">
        <v>17</v>
      </c>
    </row>
    <row r="10" spans="1:13" ht="15.75" thickBot="1" x14ac:dyDescent="0.3"/>
    <row r="11" spans="1:13" ht="15.75" thickBot="1" x14ac:dyDescent="0.3">
      <c r="B11" s="2" t="s">
        <v>29</v>
      </c>
      <c r="I11" s="6">
        <v>1</v>
      </c>
    </row>
    <row r="13" spans="1:13" x14ac:dyDescent="0.25">
      <c r="A13" s="1" t="s">
        <v>5</v>
      </c>
      <c r="B13" t="s">
        <v>3</v>
      </c>
      <c r="K13" t="s">
        <v>17</v>
      </c>
    </row>
    <row r="14" spans="1:13" ht="15.75" thickBot="1" x14ac:dyDescent="0.3"/>
    <row r="15" spans="1:13"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153</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disablePrompts="1" count="8">
    <dataValidation type="list" allowBlank="1" showInputMessage="1" showErrorMessage="1" sqref="B41:F41" xr:uid="{00000000-0002-0000-1600-000000000000}">
      <formula1>"High Risk (Above 30%)=25,Medium Risk (3% - 30%)=3,Low Risk (Below 3%)=1,Choose"</formula1>
    </dataValidation>
    <dataValidation type="list" allowBlank="1" showInputMessage="1" showErrorMessage="1" sqref="B15:E15" xr:uid="{00000000-0002-0000-1600-000001000000}">
      <formula1>"High Risk (2+ Years=5),Medium Risk (1-2 Years=3),Low Risk (0-1 Years=1),Choose"</formula1>
    </dataValidation>
    <dataValidation type="list" allowBlank="1" showInputMessage="1" showErrorMessage="1" sqref="B11" xr:uid="{00000000-0002-0000-1600-000002000000}">
      <formula1>"Yes [High=5],No [Low=1],Choose"</formula1>
    </dataValidation>
    <dataValidation type="list" allowBlank="1" showInputMessage="1" showErrorMessage="1" sqref="B33:D33" xr:uid="{00000000-0002-0000-1600-000003000000}">
      <formula1>"Yes-Directly:High Risk=5,Yes-Indirectly: Medium Risk=3,No: Low Risk=1,Choose"</formula1>
    </dataValidation>
    <dataValidation type="list" allowBlank="1" showInputMessage="1" showErrorMessage="1" sqref="B37:D37" xr:uid="{00000000-0002-0000-1600-000004000000}">
      <formula1>"High Risk (Below .75)=5,Medium Risk(.75 - 1.00)=3,Low Risk(Over 1.00)=1,Choose"</formula1>
    </dataValidation>
    <dataValidation type="list" allowBlank="1" showInputMessage="1" showErrorMessage="1" sqref="B19:D20" xr:uid="{00000000-0002-0000-1600-000005000000}">
      <formula1>"Frequently (High Risk=5), Occasionally (Medium Risk=3),Rarely (Low Risk=1), Choose"</formula1>
    </dataValidation>
    <dataValidation type="list" allowBlank="1" showInputMessage="1" showErrorMessage="1" sqref="B21:D21" xr:uid="{00000000-0002-0000-1600-000006000000}">
      <formula1>"Fiscal/Exec./Prog Dir (High Risk=5), Other Significant Staff (Medium Risk=3),None (Low Risk=1), Choose"</formula1>
    </dataValidation>
    <dataValidation type="list" allowBlank="1" showInputMessage="1" showErrorMessage="1" sqref="B22:D22" xr:uid="{00000000-0002-0000-1600-000007000000}">
      <formula1>"(High Risk=5), (Medium Risk=3),None (Low Risk=1), Choose"</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N110"/>
  <sheetViews>
    <sheetView topLeftCell="A3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99</v>
      </c>
      <c r="C3" s="94"/>
      <c r="D3" s="94"/>
      <c r="E3" s="95"/>
      <c r="H3" t="s">
        <v>135</v>
      </c>
      <c r="K3" s="11" t="s">
        <v>139</v>
      </c>
      <c r="L3" s="12"/>
    </row>
    <row r="4" spans="1:12" ht="15.75" thickBot="1" x14ac:dyDescent="0.3"/>
    <row r="5" spans="1:12" ht="15.75" thickBot="1" x14ac:dyDescent="0.3">
      <c r="A5" t="s">
        <v>1</v>
      </c>
      <c r="C5" s="3" t="s">
        <v>100</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3</v>
      </c>
    </row>
    <row r="20" spans="1:14" ht="15.75" thickBot="1" x14ac:dyDescent="0.3">
      <c r="A20" s="1"/>
      <c r="B20" s="93" t="s">
        <v>31</v>
      </c>
      <c r="C20" s="94"/>
      <c r="D20" s="95"/>
      <c r="E20" t="s">
        <v>8</v>
      </c>
      <c r="N20" s="6">
        <v>1</v>
      </c>
    </row>
    <row r="21" spans="1:14" ht="15.75" thickBot="1" x14ac:dyDescent="0.3">
      <c r="A21" s="1"/>
      <c r="B21" s="93" t="s">
        <v>46</v>
      </c>
      <c r="C21" s="94"/>
      <c r="D21" s="95"/>
      <c r="E21" t="s">
        <v>35</v>
      </c>
      <c r="N21" s="6">
        <v>5</v>
      </c>
    </row>
    <row r="22" spans="1:14" ht="15.75" thickBot="1" x14ac:dyDescent="0.3">
      <c r="A22" s="1"/>
      <c r="B22" s="93" t="s">
        <v>41</v>
      </c>
      <c r="C22" s="94"/>
      <c r="D22" s="95"/>
      <c r="E22" t="s">
        <v>9</v>
      </c>
      <c r="F22" s="96" t="s">
        <v>155</v>
      </c>
      <c r="G22" s="96"/>
      <c r="H22" s="96"/>
      <c r="I22" s="96"/>
      <c r="J22" s="96"/>
      <c r="K22" s="96"/>
      <c r="L22" s="96"/>
      <c r="N22" s="6">
        <v>3</v>
      </c>
    </row>
    <row r="23" spans="1:14" x14ac:dyDescent="0.25">
      <c r="A23" s="1"/>
      <c r="B23" s="1"/>
      <c r="C23" s="1"/>
      <c r="D23" s="1"/>
    </row>
    <row r="24" spans="1:14" ht="15.75" thickBot="1" x14ac:dyDescent="0.3">
      <c r="A24" s="1"/>
      <c r="C24" t="s">
        <v>10</v>
      </c>
    </row>
    <row r="25" spans="1:14" x14ac:dyDescent="0.25">
      <c r="A25" s="1"/>
      <c r="C25" s="114" t="s">
        <v>154</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17</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700-000000000000}">
      <formula1>"(High Risk=5), (Medium Risk=3),None (Low Risk=1), Choose"</formula1>
    </dataValidation>
    <dataValidation type="list" allowBlank="1" showInputMessage="1" showErrorMessage="1" sqref="B21:D21" xr:uid="{00000000-0002-0000-1700-000001000000}">
      <formula1>"Fiscal/Exec./Prog Dir (High Risk=5), Other Significant Staff (Medium Risk=3),None (Low Risk=1), Choose"</formula1>
    </dataValidation>
    <dataValidation type="list" allowBlank="1" showInputMessage="1" showErrorMessage="1" sqref="B19:D20" xr:uid="{00000000-0002-0000-1700-000002000000}">
      <formula1>"Frequently (High Risk=5), Occasionally (Medium Risk=3),Rarely (Low Risk=1), Choose"</formula1>
    </dataValidation>
    <dataValidation type="list" allowBlank="1" showInputMessage="1" showErrorMessage="1" sqref="B37:D37" xr:uid="{00000000-0002-0000-1700-000003000000}">
      <formula1>"High Risk (Below .75)=5,Medium Risk(.75 - 1.00)=3,Low Risk(Over 1.00)=1,Choose"</formula1>
    </dataValidation>
    <dataValidation type="list" allowBlank="1" showInputMessage="1" showErrorMessage="1" sqref="B33:D33" xr:uid="{00000000-0002-0000-1700-000004000000}">
      <formula1>"Yes-Directly:High Risk=5,Yes-Indirectly: Medium Risk=3,No: Low Risk=1,Choose"</formula1>
    </dataValidation>
    <dataValidation type="list" allowBlank="1" showInputMessage="1" showErrorMessage="1" sqref="B11" xr:uid="{00000000-0002-0000-1700-000005000000}">
      <formula1>"Yes [High=5],No [Low=1],Choose"</formula1>
    </dataValidation>
    <dataValidation type="list" allowBlank="1" showInputMessage="1" showErrorMessage="1" sqref="B15:E15" xr:uid="{00000000-0002-0000-1700-000006000000}">
      <formula1>"High Risk (2+ Years=5),Medium Risk (1-2 Years=3),Low Risk (0-1 Years=1),Choose"</formula1>
    </dataValidation>
    <dataValidation type="list" allowBlank="1" showInputMessage="1" showErrorMessage="1" sqref="B41:F41" xr:uid="{00000000-0002-0000-1700-000007000000}">
      <formula1>"High Risk (Above 30%)=25,Medium Risk (3% - 30%)=3,Low Risk (Below 3%)=1,Choose"</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N110"/>
  <sheetViews>
    <sheetView topLeftCell="A3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101</v>
      </c>
      <c r="C3" s="94"/>
      <c r="D3" s="94"/>
      <c r="E3" s="95"/>
      <c r="H3" t="s">
        <v>135</v>
      </c>
      <c r="K3" s="11" t="s">
        <v>140</v>
      </c>
      <c r="L3" s="12"/>
    </row>
    <row r="4" spans="1:12" ht="15.75" thickBot="1" x14ac:dyDescent="0.3"/>
    <row r="5" spans="1:12" ht="15.75" thickBot="1" x14ac:dyDescent="0.3">
      <c r="A5" t="s">
        <v>1</v>
      </c>
      <c r="C5" s="3" t="s">
        <v>102</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126</v>
      </c>
      <c r="C15" s="94"/>
      <c r="D15" s="94"/>
      <c r="E15" s="95"/>
      <c r="K15" s="6">
        <v>5</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156</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disablePrompts="1" count="8">
    <dataValidation type="list" allowBlank="1" showInputMessage="1" showErrorMessage="1" sqref="B41:F41" xr:uid="{00000000-0002-0000-1800-000000000000}">
      <formula1>"High Risk (Above 30%)=25,Medium Risk (3% - 30%)=3,Low Risk (Below 3%)=1,Choose"</formula1>
    </dataValidation>
    <dataValidation type="list" allowBlank="1" showInputMessage="1" showErrorMessage="1" sqref="B15:E15" xr:uid="{00000000-0002-0000-1800-000001000000}">
      <formula1>"High Risk (2+ Years=5),Medium Risk (1-2 Years=3),Low Risk (0-1 Years=1),Choose"</formula1>
    </dataValidation>
    <dataValidation type="list" allowBlank="1" showInputMessage="1" showErrorMessage="1" sqref="B11" xr:uid="{00000000-0002-0000-1800-000002000000}">
      <formula1>"Yes [High=5],No [Low=1],Choose"</formula1>
    </dataValidation>
    <dataValidation type="list" allowBlank="1" showInputMessage="1" showErrorMessage="1" sqref="B33:D33" xr:uid="{00000000-0002-0000-1800-000003000000}">
      <formula1>"Yes-Directly:High Risk=5,Yes-Indirectly: Medium Risk=3,No: Low Risk=1,Choose"</formula1>
    </dataValidation>
    <dataValidation type="list" allowBlank="1" showInputMessage="1" showErrorMessage="1" sqref="B37:D37" xr:uid="{00000000-0002-0000-1800-000004000000}">
      <formula1>"High Risk (Below .75)=5,Medium Risk(.75 - 1.00)=3,Low Risk(Over 1.00)=1,Choose"</formula1>
    </dataValidation>
    <dataValidation type="list" allowBlank="1" showInputMessage="1" showErrorMessage="1" sqref="B19:D20" xr:uid="{00000000-0002-0000-1800-000005000000}">
      <formula1>"Frequently (High Risk=5), Occasionally (Medium Risk=3),Rarely (Low Risk=1), Choose"</formula1>
    </dataValidation>
    <dataValidation type="list" allowBlank="1" showInputMessage="1" showErrorMessage="1" sqref="B21:D21" xr:uid="{00000000-0002-0000-1800-000006000000}">
      <formula1>"Fiscal/Exec./Prog Dir (High Risk=5), Other Significant Staff (Medium Risk=3),None (Low Risk=1), Choose"</formula1>
    </dataValidation>
    <dataValidation type="list" allowBlank="1" showInputMessage="1" showErrorMessage="1" sqref="B22:D22" xr:uid="{00000000-0002-0000-1800-000007000000}">
      <formula1>"(High Risk=5), (Medium Risk=3),None (Low Risk=1), Choose"</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N110"/>
  <sheetViews>
    <sheetView topLeftCell="A39"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103</v>
      </c>
      <c r="C3" s="94"/>
      <c r="D3" s="94"/>
      <c r="E3" s="95"/>
      <c r="H3" t="s">
        <v>135</v>
      </c>
      <c r="K3" s="11" t="s">
        <v>139</v>
      </c>
      <c r="L3" s="12"/>
    </row>
    <row r="4" spans="1:12" ht="15.75" thickBot="1" x14ac:dyDescent="0.3"/>
    <row r="5" spans="1:12" ht="15.75" thickBot="1" x14ac:dyDescent="0.3">
      <c r="A5" t="s">
        <v>1</v>
      </c>
      <c r="C5" s="3" t="s">
        <v>104</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3</v>
      </c>
    </row>
    <row r="20" spans="1:14" ht="15.75" thickBot="1" x14ac:dyDescent="0.3">
      <c r="A20" s="1"/>
      <c r="B20" s="93" t="s">
        <v>30</v>
      </c>
      <c r="C20" s="94"/>
      <c r="D20" s="95"/>
      <c r="E20" t="s">
        <v>8</v>
      </c>
      <c r="N20" s="6">
        <v>3</v>
      </c>
    </row>
    <row r="21" spans="1:14" ht="15.75" thickBot="1" x14ac:dyDescent="0.3">
      <c r="A21" s="1"/>
      <c r="B21" s="93" t="s">
        <v>69</v>
      </c>
      <c r="C21" s="94"/>
      <c r="D21" s="95"/>
      <c r="E21" t="s">
        <v>35</v>
      </c>
      <c r="N21" s="6">
        <v>3</v>
      </c>
    </row>
    <row r="22" spans="1:14" ht="15.75" thickBot="1" x14ac:dyDescent="0.3">
      <c r="A22" s="1"/>
      <c r="B22" s="93" t="s">
        <v>41</v>
      </c>
      <c r="C22" s="94"/>
      <c r="D22" s="95"/>
      <c r="E22" t="s">
        <v>9</v>
      </c>
      <c r="F22" s="96" t="s">
        <v>158</v>
      </c>
      <c r="G22" s="96"/>
      <c r="H22" s="96"/>
      <c r="I22" s="96"/>
      <c r="J22" s="96"/>
      <c r="K22" s="96"/>
      <c r="L22" s="96"/>
      <c r="N22" s="6">
        <v>3</v>
      </c>
    </row>
    <row r="23" spans="1:14" x14ac:dyDescent="0.25">
      <c r="A23" s="1"/>
      <c r="B23" s="1"/>
      <c r="C23" s="1"/>
      <c r="D23" s="1"/>
    </row>
    <row r="24" spans="1:14" ht="15.75" thickBot="1" x14ac:dyDescent="0.3">
      <c r="A24" s="1"/>
      <c r="C24" t="s">
        <v>10</v>
      </c>
    </row>
    <row r="25" spans="1:14" x14ac:dyDescent="0.25">
      <c r="A25" s="1"/>
      <c r="C25" s="114" t="s">
        <v>157</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17</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900-000000000000}">
      <formula1>"(High Risk=5), (Medium Risk=3),None (Low Risk=1), Choose"</formula1>
    </dataValidation>
    <dataValidation type="list" allowBlank="1" showInputMessage="1" showErrorMessage="1" sqref="B21:D21" xr:uid="{00000000-0002-0000-1900-000001000000}">
      <formula1>"Fiscal/Exec./Prog Dir (High Risk=5), Other Significant Staff (Medium Risk=3),None (Low Risk=1), Choose"</formula1>
    </dataValidation>
    <dataValidation type="list" allowBlank="1" showInputMessage="1" showErrorMessage="1" sqref="B19:D20" xr:uid="{00000000-0002-0000-1900-000002000000}">
      <formula1>"Frequently (High Risk=5), Occasionally (Medium Risk=3),Rarely (Low Risk=1), Choose"</formula1>
    </dataValidation>
    <dataValidation type="list" allowBlank="1" showInputMessage="1" showErrorMessage="1" sqref="B37:D37" xr:uid="{00000000-0002-0000-1900-000003000000}">
      <formula1>"High Risk (Below .75)=5,Medium Risk(.75 - 1.00)=3,Low Risk(Over 1.00)=1,Choose"</formula1>
    </dataValidation>
    <dataValidation type="list" allowBlank="1" showInputMessage="1" showErrorMessage="1" sqref="B33:D33" xr:uid="{00000000-0002-0000-1900-000004000000}">
      <formula1>"Yes-Directly:High Risk=5,Yes-Indirectly: Medium Risk=3,No: Low Risk=1,Choose"</formula1>
    </dataValidation>
    <dataValidation type="list" allowBlank="1" showInputMessage="1" showErrorMessage="1" sqref="B11" xr:uid="{00000000-0002-0000-1900-000005000000}">
      <formula1>"Yes [High=5],No [Low=1],Choose"</formula1>
    </dataValidation>
    <dataValidation type="list" allowBlank="1" showInputMessage="1" showErrorMessage="1" sqref="B15:E15" xr:uid="{00000000-0002-0000-1900-000006000000}">
      <formula1>"High Risk (2+ Years=5),Medium Risk (1-2 Years=3),Low Risk (0-1 Years=1),Choose"</formula1>
    </dataValidation>
    <dataValidation type="list" allowBlank="1" showInputMessage="1" showErrorMessage="1" sqref="B41:F41" xr:uid="{00000000-0002-0000-1900-000007000000}">
      <formula1>"High Risk (Above 30%)=25,Medium Risk (3% - 30%)=3,Low Risk (Below 3%)=1,Choose"</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N110"/>
  <sheetViews>
    <sheetView topLeftCell="A29"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105</v>
      </c>
      <c r="C3" s="94"/>
      <c r="D3" s="94"/>
      <c r="E3" s="95"/>
      <c r="H3" t="s">
        <v>135</v>
      </c>
      <c r="K3" s="11" t="s">
        <v>140</v>
      </c>
      <c r="L3" s="12"/>
    </row>
    <row r="4" spans="1:12" ht="15.75" thickBot="1" x14ac:dyDescent="0.3"/>
    <row r="5" spans="1:12" ht="15.75" thickBot="1" x14ac:dyDescent="0.3">
      <c r="A5" t="s">
        <v>1</v>
      </c>
      <c r="C5" s="3" t="s">
        <v>106</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159</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54</v>
      </c>
      <c r="C33" s="94"/>
      <c r="D33" s="95"/>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15</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A00-000000000000}">
      <formula1>"High Risk (Above 30%)=25,Medium Risk (3% - 30%)=3,Low Risk (Below 3%)=1,Choose"</formula1>
    </dataValidation>
    <dataValidation type="list" allowBlank="1" showInputMessage="1" showErrorMessage="1" sqref="B15:E15" xr:uid="{00000000-0002-0000-1A00-000001000000}">
      <formula1>"High Risk (2+ Years=5),Medium Risk (1-2 Years=3),Low Risk (0-1 Years=1),Choose"</formula1>
    </dataValidation>
    <dataValidation type="list" allowBlank="1" showInputMessage="1" showErrorMessage="1" sqref="B11" xr:uid="{00000000-0002-0000-1A00-000002000000}">
      <formula1>"Yes [High=5],No [Low=1],Choose"</formula1>
    </dataValidation>
    <dataValidation type="list" allowBlank="1" showInputMessage="1" showErrorMessage="1" sqref="B33:D33" xr:uid="{00000000-0002-0000-1A00-000003000000}">
      <formula1>"Yes-Directly:High Risk=5,Yes-Indirectly: Medium Risk=3,No: Low Risk=1,Choose"</formula1>
    </dataValidation>
    <dataValidation type="list" allowBlank="1" showInputMessage="1" showErrorMessage="1" sqref="B37:D37" xr:uid="{00000000-0002-0000-1A00-000004000000}">
      <formula1>"High Risk (Below .75)=5,Medium Risk(.75 - 1.00)=3,Low Risk(Over 1.00)=1,Choose"</formula1>
    </dataValidation>
    <dataValidation type="list" allowBlank="1" showInputMessage="1" showErrorMessage="1" sqref="B19:D20" xr:uid="{00000000-0002-0000-1A00-000005000000}">
      <formula1>"Frequently (High Risk=5), Occasionally (Medium Risk=3),Rarely (Low Risk=1), Choose"</formula1>
    </dataValidation>
    <dataValidation type="list" allowBlank="1" showInputMessage="1" showErrorMessage="1" sqref="B21:D21" xr:uid="{00000000-0002-0000-1A00-000006000000}">
      <formula1>"Fiscal/Exec./Prog Dir (High Risk=5), Other Significant Staff (Medium Risk=3),None (Low Risk=1), Choose"</formula1>
    </dataValidation>
    <dataValidation type="list" allowBlank="1" showInputMessage="1" showErrorMessage="1" sqref="B22:D22" xr:uid="{00000000-0002-0000-1A00-000007000000}">
      <formula1>"(High Risk=5), (Medium Risk=3),None (Low Risk=1), Choose"</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N110"/>
  <sheetViews>
    <sheetView topLeftCell="A36"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107</v>
      </c>
      <c r="C3" s="94"/>
      <c r="D3" s="94"/>
      <c r="E3" s="95"/>
      <c r="H3" t="s">
        <v>135</v>
      </c>
      <c r="K3" s="11" t="s">
        <v>140</v>
      </c>
      <c r="L3" s="12"/>
    </row>
    <row r="4" spans="1:12" ht="15.75" thickBot="1" x14ac:dyDescent="0.3"/>
    <row r="5" spans="1:12" ht="15.75" thickBot="1" x14ac:dyDescent="0.3">
      <c r="A5" t="s">
        <v>1</v>
      </c>
      <c r="C5" s="3" t="s">
        <v>108</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57</v>
      </c>
      <c r="C20" s="94"/>
      <c r="D20" s="95"/>
      <c r="E20" t="s">
        <v>8</v>
      </c>
      <c r="N20" s="6">
        <v>5</v>
      </c>
    </row>
    <row r="21" spans="1:14" ht="15.75" thickBot="1" x14ac:dyDescent="0.3">
      <c r="A21" s="1"/>
      <c r="B21" s="93" t="s">
        <v>69</v>
      </c>
      <c r="C21" s="94"/>
      <c r="D21" s="95"/>
      <c r="E21" t="s">
        <v>35</v>
      </c>
      <c r="N21" s="6">
        <v>3</v>
      </c>
    </row>
    <row r="22" spans="1:14" ht="15.75" thickBot="1" x14ac:dyDescent="0.3">
      <c r="A22" s="1"/>
      <c r="B22" s="93" t="s">
        <v>41</v>
      </c>
      <c r="C22" s="94"/>
      <c r="D22" s="95"/>
      <c r="E22" t="s">
        <v>9</v>
      </c>
      <c r="F22" s="96" t="s">
        <v>109</v>
      </c>
      <c r="G22" s="96"/>
      <c r="H22" s="96"/>
      <c r="I22" s="96"/>
      <c r="J22" s="96"/>
      <c r="K22" s="96"/>
      <c r="L22" s="96"/>
      <c r="N22" s="6">
        <v>3</v>
      </c>
    </row>
    <row r="23" spans="1:14" x14ac:dyDescent="0.25">
      <c r="A23" s="1"/>
      <c r="B23" s="1"/>
      <c r="C23" s="1"/>
      <c r="D23" s="1"/>
    </row>
    <row r="24" spans="1:14" ht="15.75" thickBot="1" x14ac:dyDescent="0.3">
      <c r="A24" s="1"/>
      <c r="C24" t="s">
        <v>10</v>
      </c>
    </row>
    <row r="25" spans="1:14" x14ac:dyDescent="0.25">
      <c r="A25" s="1"/>
      <c r="C25" s="114" t="s">
        <v>160</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53</v>
      </c>
      <c r="C41" s="94"/>
      <c r="D41" s="94"/>
      <c r="E41" s="94"/>
      <c r="F41" s="95"/>
      <c r="N41" s="6">
        <v>3</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21</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B00-000000000000}">
      <formula1>"(High Risk=5), (Medium Risk=3),None (Low Risk=1), Choose"</formula1>
    </dataValidation>
    <dataValidation type="list" allowBlank="1" showInputMessage="1" showErrorMessage="1" sqref="B21:D21" xr:uid="{00000000-0002-0000-1B00-000001000000}">
      <formula1>"Fiscal/Exec./Prog Dir (High Risk=5), Other Significant Staff (Medium Risk=3),None (Low Risk=1), Choose"</formula1>
    </dataValidation>
    <dataValidation type="list" allowBlank="1" showInputMessage="1" showErrorMessage="1" sqref="B19:D20" xr:uid="{00000000-0002-0000-1B00-000002000000}">
      <formula1>"Frequently (High Risk=5), Occasionally (Medium Risk=3),Rarely (Low Risk=1), Choose"</formula1>
    </dataValidation>
    <dataValidation type="list" allowBlank="1" showInputMessage="1" showErrorMessage="1" sqref="B37:D37" xr:uid="{00000000-0002-0000-1B00-000003000000}">
      <formula1>"High Risk (Below .75)=5,Medium Risk(.75 - 1.00)=3,Low Risk(Over 1.00)=1,Choose"</formula1>
    </dataValidation>
    <dataValidation type="list" allowBlank="1" showInputMessage="1" showErrorMessage="1" sqref="B33:D33" xr:uid="{00000000-0002-0000-1B00-000004000000}">
      <formula1>"Yes-Directly:High Risk=5,Yes-Indirectly: Medium Risk=3,No: Low Risk=1,Choose"</formula1>
    </dataValidation>
    <dataValidation type="list" allowBlank="1" showInputMessage="1" showErrorMessage="1" sqref="B11" xr:uid="{00000000-0002-0000-1B00-000005000000}">
      <formula1>"Yes [High=5],No [Low=1],Choose"</formula1>
    </dataValidation>
    <dataValidation type="list" allowBlank="1" showInputMessage="1" showErrorMessage="1" sqref="B15:E15" xr:uid="{00000000-0002-0000-1B00-000006000000}">
      <formula1>"High Risk (2+ Years=5),Medium Risk (1-2 Years=3),Low Risk (0-1 Years=1),Choose"</formula1>
    </dataValidation>
    <dataValidation type="list" allowBlank="1" showInputMessage="1" showErrorMessage="1" sqref="B41:F41" xr:uid="{00000000-0002-0000-1B00-000007000000}">
      <formula1>"High Risk (Above 30%)=25,Medium Risk (3% - 30%)=3,Low Risk (Below 3%)=1,Choose"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110"/>
  <sheetViews>
    <sheetView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38</v>
      </c>
      <c r="C3" s="94"/>
      <c r="D3" s="94"/>
      <c r="E3" s="95"/>
      <c r="H3" t="s">
        <v>135</v>
      </c>
      <c r="K3" s="11" t="s">
        <v>136</v>
      </c>
      <c r="L3" s="12"/>
      <c r="M3" s="12"/>
      <c r="N3" s="13"/>
    </row>
    <row r="4" spans="1:14" ht="15.75" thickBot="1" x14ac:dyDescent="0.3"/>
    <row r="5" spans="1:14" ht="15.75" thickBot="1" x14ac:dyDescent="0.3">
      <c r="A5" t="s">
        <v>1</v>
      </c>
      <c r="C5" s="3" t="s">
        <v>39</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69</v>
      </c>
      <c r="C21" s="94"/>
      <c r="D21" s="95"/>
      <c r="E21" t="s">
        <v>35</v>
      </c>
      <c r="O21" s="6">
        <v>3</v>
      </c>
    </row>
    <row r="22" spans="1:15" ht="15.75" thickBot="1" x14ac:dyDescent="0.3">
      <c r="A22" s="1"/>
      <c r="B22" s="93" t="s">
        <v>41</v>
      </c>
      <c r="C22" s="94"/>
      <c r="D22" s="95"/>
      <c r="E22" t="s">
        <v>9</v>
      </c>
      <c r="F22" s="96" t="s">
        <v>42</v>
      </c>
      <c r="G22" s="96"/>
      <c r="H22" s="96"/>
      <c r="I22" s="96"/>
      <c r="J22" s="96"/>
      <c r="K22" s="96"/>
      <c r="L22" s="96"/>
      <c r="O22" s="6">
        <v>3</v>
      </c>
    </row>
    <row r="23" spans="1:15" x14ac:dyDescent="0.25">
      <c r="A23" s="1"/>
      <c r="B23" s="1"/>
      <c r="C23" s="1"/>
      <c r="D23" s="1"/>
    </row>
    <row r="24" spans="1:15" ht="15.75" thickBot="1" x14ac:dyDescent="0.3">
      <c r="A24" s="1"/>
      <c r="C24" t="s">
        <v>10</v>
      </c>
    </row>
    <row r="25" spans="1:15" x14ac:dyDescent="0.25">
      <c r="A25" s="1"/>
      <c r="C25" s="97"/>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134</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0100-000000000000}">
      <formula1>"High Risk (Above 30%)=25,Medium Risk (3% - 30%)=3,Low Risk (Below 3%)=1,Choose"</formula1>
    </dataValidation>
    <dataValidation type="list" allowBlank="1" showInputMessage="1" showErrorMessage="1" sqref="B15:E15" xr:uid="{00000000-0002-0000-0100-000001000000}">
      <formula1>"High Risk (2+ Years=5),Medium Risk (1-2 Years=3),Low Risk (0-1 Years=1),Choose"</formula1>
    </dataValidation>
    <dataValidation type="list" allowBlank="1" showInputMessage="1" showErrorMessage="1" sqref="B11" xr:uid="{00000000-0002-0000-0100-000002000000}">
      <formula1>"Yes [High=5],No [Low=1],Choose"</formula1>
    </dataValidation>
    <dataValidation type="list" allowBlank="1" showInputMessage="1" showErrorMessage="1" sqref="B33:D33" xr:uid="{00000000-0002-0000-0100-000003000000}">
      <formula1>"Yes-Directly:High Risk=5,Yes-Indirectly: Medium Risk=3,No: Low Risk=1,Choose"</formula1>
    </dataValidation>
    <dataValidation type="list" allowBlank="1" showInputMessage="1" showErrorMessage="1" sqref="B37:D37" xr:uid="{00000000-0002-0000-0100-000004000000}">
      <formula1>"High Risk (Below .75)=5,Medium Risk(.75 - 1.00)=3,Low Risk(Over 1.00)=1,Choose"</formula1>
    </dataValidation>
    <dataValidation type="list" allowBlank="1" showInputMessage="1" showErrorMessage="1" sqref="B19:D20" xr:uid="{00000000-0002-0000-0100-000005000000}">
      <formula1>"Frequently (High Risk=5), Occasionally (Medium Risk=3),Rarely (Low Risk=1), Choose"</formula1>
    </dataValidation>
    <dataValidation type="list" allowBlank="1" showInputMessage="1" showErrorMessage="1" sqref="B21:D21" xr:uid="{00000000-0002-0000-0100-000006000000}">
      <formula1>"Fiscal/Exec./Prog Dir (High Risk=5), Other Significant Staff (Medium Risk=3),None (Low Risk=1), Choose"</formula1>
    </dataValidation>
    <dataValidation type="list" allowBlank="1" showInputMessage="1" showErrorMessage="1" sqref="B22:D22" xr:uid="{00000000-0002-0000-0100-000007000000}">
      <formula1>"(High Risk=5), (Medium Risk=3),None (Low Risk=1), Choose"</formula1>
    </dataValidation>
  </dataValidations>
  <pageMargins left="0.7" right="0.7" top="0.75" bottom="0.75" header="0.3" footer="0.3"/>
  <pageSetup scale="6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N110"/>
  <sheetViews>
    <sheetView topLeftCell="A36"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110</v>
      </c>
      <c r="C3" s="94"/>
      <c r="D3" s="94"/>
      <c r="E3" s="95"/>
      <c r="H3" t="s">
        <v>135</v>
      </c>
      <c r="K3" s="11" t="s">
        <v>139</v>
      </c>
      <c r="L3" s="12"/>
    </row>
    <row r="4" spans="1:12" ht="15.75" thickBot="1" x14ac:dyDescent="0.3"/>
    <row r="5" spans="1:12" ht="15.75" thickBot="1" x14ac:dyDescent="0.3">
      <c r="A5" t="s">
        <v>1</v>
      </c>
      <c r="C5" s="3" t="s">
        <v>111</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57</v>
      </c>
      <c r="C19" s="94"/>
      <c r="D19" s="95"/>
      <c r="E19" t="s">
        <v>7</v>
      </c>
      <c r="N19" s="6">
        <v>5</v>
      </c>
    </row>
    <row r="20" spans="1:14" ht="15.75" thickBot="1" x14ac:dyDescent="0.3">
      <c r="A20" s="1"/>
      <c r="B20" s="93" t="s">
        <v>57</v>
      </c>
      <c r="C20" s="94"/>
      <c r="D20" s="95"/>
      <c r="E20" t="s">
        <v>8</v>
      </c>
      <c r="N20" s="6">
        <v>5</v>
      </c>
    </row>
    <row r="21" spans="1:14" ht="15.75" thickBot="1" x14ac:dyDescent="0.3">
      <c r="A21" s="1"/>
      <c r="B21" s="93" t="s">
        <v>32</v>
      </c>
      <c r="C21" s="94"/>
      <c r="D21" s="95"/>
      <c r="E21" t="s">
        <v>35</v>
      </c>
      <c r="N21" s="6">
        <v>1</v>
      </c>
    </row>
    <row r="22" spans="1:14" ht="15.75" thickBot="1" x14ac:dyDescent="0.3">
      <c r="A22" s="1"/>
      <c r="B22" s="93" t="s">
        <v>58</v>
      </c>
      <c r="C22" s="94"/>
      <c r="D22" s="95"/>
      <c r="E22" t="s">
        <v>9</v>
      </c>
      <c r="F22" s="96" t="s">
        <v>112</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t="s">
        <v>161</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61</v>
      </c>
      <c r="C33" s="94"/>
      <c r="D33" s="95"/>
      <c r="N33" s="6">
        <v>5</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25</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C00-000000000000}">
      <formula1>"High Risk (Above 30%)=25,Medium Risk (3% - 30%)=3,Low Risk (Below 3%)=1,Choose"</formula1>
    </dataValidation>
    <dataValidation type="list" allowBlank="1" showInputMessage="1" showErrorMessage="1" sqref="B15:E15" xr:uid="{00000000-0002-0000-1C00-000001000000}">
      <formula1>"High Risk (2+ Years=5),Medium Risk (1-2 Years=3),Low Risk (0-1 Years=1),Choose"</formula1>
    </dataValidation>
    <dataValidation type="list" allowBlank="1" showInputMessage="1" showErrorMessage="1" sqref="B11" xr:uid="{00000000-0002-0000-1C00-000002000000}">
      <formula1>"Yes [High=5],No [Low=1],Choose"</formula1>
    </dataValidation>
    <dataValidation type="list" allowBlank="1" showInputMessage="1" showErrorMessage="1" sqref="B33:D33" xr:uid="{00000000-0002-0000-1C00-000003000000}">
      <formula1>"Yes-Directly:High Risk=5,Yes-Indirectly: Medium Risk=3,No: Low Risk=1,Choose"</formula1>
    </dataValidation>
    <dataValidation type="list" allowBlank="1" showInputMessage="1" showErrorMessage="1" sqref="B37:D37" xr:uid="{00000000-0002-0000-1C00-000004000000}">
      <formula1>"High Risk (Below .75)=5,Medium Risk(.75 - 1.00)=3,Low Risk(Over 1.00)=1,Choose"</formula1>
    </dataValidation>
    <dataValidation type="list" allowBlank="1" showInputMessage="1" showErrorMessage="1" sqref="B19:D20" xr:uid="{00000000-0002-0000-1C00-000005000000}">
      <formula1>"Frequently (High Risk=5), Occasionally (Medium Risk=3),Rarely (Low Risk=1), Choose"</formula1>
    </dataValidation>
    <dataValidation type="list" allowBlank="1" showInputMessage="1" showErrorMessage="1" sqref="B21:D21" xr:uid="{00000000-0002-0000-1C00-000006000000}">
      <formula1>"Fiscal/Exec./Prog Dir (High Risk=5), Other Significant Staff (Medium Risk=3),None (Low Risk=1), Choose"</formula1>
    </dataValidation>
    <dataValidation type="list" allowBlank="1" showInputMessage="1" showErrorMessage="1" sqref="B22:D22" xr:uid="{00000000-0002-0000-1C00-000007000000}">
      <formula1>"(High Risk=5), (Medium Risk=3),None (Low Risk=1), Choose"</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N110"/>
  <sheetViews>
    <sheetView topLeftCell="A40"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1" x14ac:dyDescent="0.25">
      <c r="A1" t="s">
        <v>133</v>
      </c>
    </row>
    <row r="2" spans="1:11" ht="15.75" thickBot="1" x14ac:dyDescent="0.3"/>
    <row r="3" spans="1:11" ht="15.75" thickBot="1" x14ac:dyDescent="0.3">
      <c r="A3" t="s">
        <v>0</v>
      </c>
      <c r="B3" s="93" t="s">
        <v>113</v>
      </c>
      <c r="C3" s="94"/>
      <c r="D3" s="94"/>
      <c r="E3" s="95"/>
      <c r="H3" t="s">
        <v>135</v>
      </c>
      <c r="K3" s="11" t="s">
        <v>136</v>
      </c>
    </row>
    <row r="4" spans="1:11" ht="15.75" thickBot="1" x14ac:dyDescent="0.3"/>
    <row r="5" spans="1:11" ht="15.75" thickBot="1" x14ac:dyDescent="0.3">
      <c r="A5" t="s">
        <v>1</v>
      </c>
      <c r="C5" s="3" t="s">
        <v>114</v>
      </c>
      <c r="D5" s="4"/>
      <c r="E5" s="4"/>
      <c r="F5" s="5"/>
    </row>
    <row r="6" spans="1:11" x14ac:dyDescent="0.25">
      <c r="C6" s="10"/>
      <c r="D6" s="10"/>
      <c r="E6" s="10"/>
      <c r="F6" s="10"/>
    </row>
    <row r="7" spans="1:11" x14ac:dyDescent="0.25">
      <c r="B7" t="s">
        <v>26</v>
      </c>
      <c r="C7" s="10"/>
      <c r="D7" s="10"/>
      <c r="E7" s="10"/>
      <c r="F7" s="10"/>
    </row>
    <row r="9" spans="1:11" x14ac:dyDescent="0.25">
      <c r="A9" s="1" t="s">
        <v>4</v>
      </c>
      <c r="B9" t="s">
        <v>2</v>
      </c>
      <c r="I9" t="s">
        <v>17</v>
      </c>
    </row>
    <row r="10" spans="1:11" ht="15.75" thickBot="1" x14ac:dyDescent="0.3"/>
    <row r="11" spans="1:11" ht="15.75" thickBot="1" x14ac:dyDescent="0.3">
      <c r="B11" s="2" t="s">
        <v>29</v>
      </c>
      <c r="I11" s="6">
        <v>1</v>
      </c>
    </row>
    <row r="13" spans="1:11" x14ac:dyDescent="0.25">
      <c r="A13" s="1" t="s">
        <v>5</v>
      </c>
      <c r="B13" t="s">
        <v>3</v>
      </c>
      <c r="K13" t="s">
        <v>17</v>
      </c>
    </row>
    <row r="14" spans="1:11" ht="15.75" thickBot="1" x14ac:dyDescent="0.3"/>
    <row r="15" spans="1:11"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115</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54</v>
      </c>
      <c r="C33" s="94"/>
      <c r="D33" s="95"/>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15</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D00-000000000000}">
      <formula1>"(High Risk=5), (Medium Risk=3),None (Low Risk=1), Choose"</formula1>
    </dataValidation>
    <dataValidation type="list" allowBlank="1" showInputMessage="1" showErrorMessage="1" sqref="B21:D21" xr:uid="{00000000-0002-0000-1D00-000001000000}">
      <formula1>"Fiscal/Exec./Prog Dir (High Risk=5), Other Significant Staff (Medium Risk=3),None (Low Risk=1), Choose"</formula1>
    </dataValidation>
    <dataValidation type="list" allowBlank="1" showInputMessage="1" showErrorMessage="1" sqref="B19:D20" xr:uid="{00000000-0002-0000-1D00-000002000000}">
      <formula1>"Frequently (High Risk=5), Occasionally (Medium Risk=3),Rarely (Low Risk=1), Choose"</formula1>
    </dataValidation>
    <dataValidation type="list" allowBlank="1" showInputMessage="1" showErrorMessage="1" sqref="B37:D37" xr:uid="{00000000-0002-0000-1D00-000003000000}">
      <formula1>"High Risk (Below .75)=5,Medium Risk(.75 - 1.00)=3,Low Risk(Over 1.00)=1,Choose"</formula1>
    </dataValidation>
    <dataValidation type="list" allowBlank="1" showInputMessage="1" showErrorMessage="1" sqref="B33:D33" xr:uid="{00000000-0002-0000-1D00-000004000000}">
      <formula1>"Yes-Directly:High Risk=5,Yes-Indirectly: Medium Risk=3,No: Low Risk=1,Choose"</formula1>
    </dataValidation>
    <dataValidation type="list" allowBlank="1" showInputMessage="1" showErrorMessage="1" sqref="B11" xr:uid="{00000000-0002-0000-1D00-000005000000}">
      <formula1>"Yes [High=5],No [Low=1],Choose"</formula1>
    </dataValidation>
    <dataValidation type="list" allowBlank="1" showInputMessage="1" showErrorMessage="1" sqref="B15:E15" xr:uid="{00000000-0002-0000-1D00-000006000000}">
      <formula1>"High Risk (2+ Years=5),Medium Risk (1-2 Years=3),Low Risk (0-1 Years=1),Choose"</formula1>
    </dataValidation>
    <dataValidation type="list" allowBlank="1" showInputMessage="1" showErrorMessage="1" sqref="B41:F41" xr:uid="{00000000-0002-0000-1D00-000007000000}">
      <formula1>"High Risk (Above 30%)=25,Medium Risk (3% - 30%)=3,Low Risk (Below 3%)=1,Choose"</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N110"/>
  <sheetViews>
    <sheetView topLeftCell="A3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1" x14ac:dyDescent="0.25">
      <c r="A1" t="s">
        <v>133</v>
      </c>
    </row>
    <row r="2" spans="1:11" ht="15.75" thickBot="1" x14ac:dyDescent="0.3"/>
    <row r="3" spans="1:11" ht="15.75" thickBot="1" x14ac:dyDescent="0.3">
      <c r="A3" t="s">
        <v>0</v>
      </c>
      <c r="B3" s="93" t="s">
        <v>116</v>
      </c>
      <c r="C3" s="94"/>
      <c r="D3" s="94"/>
      <c r="E3" s="95"/>
      <c r="H3" t="s">
        <v>135</v>
      </c>
      <c r="K3" s="11" t="s">
        <v>136</v>
      </c>
    </row>
    <row r="4" spans="1:11" ht="15.75" thickBot="1" x14ac:dyDescent="0.3"/>
    <row r="5" spans="1:11" ht="15.75" thickBot="1" x14ac:dyDescent="0.3">
      <c r="A5" t="s">
        <v>1</v>
      </c>
      <c r="C5" s="3" t="s">
        <v>117</v>
      </c>
      <c r="D5" s="4"/>
      <c r="E5" s="4"/>
      <c r="F5" s="5"/>
    </row>
    <row r="6" spans="1:11" x14ac:dyDescent="0.25">
      <c r="C6" s="10"/>
      <c r="D6" s="10"/>
      <c r="E6" s="10"/>
      <c r="F6" s="10"/>
    </row>
    <row r="7" spans="1:11" x14ac:dyDescent="0.25">
      <c r="B7" t="s">
        <v>26</v>
      </c>
      <c r="C7" s="10"/>
      <c r="D7" s="10"/>
      <c r="E7" s="10"/>
      <c r="F7" s="10"/>
    </row>
    <row r="9" spans="1:11" x14ac:dyDescent="0.25">
      <c r="A9" s="1" t="s">
        <v>4</v>
      </c>
      <c r="B9" t="s">
        <v>2</v>
      </c>
      <c r="I9" t="s">
        <v>17</v>
      </c>
    </row>
    <row r="10" spans="1:11" ht="15.75" thickBot="1" x14ac:dyDescent="0.3"/>
    <row r="11" spans="1:11" ht="15.75" thickBot="1" x14ac:dyDescent="0.3">
      <c r="B11" s="2" t="s">
        <v>29</v>
      </c>
      <c r="I11" s="6">
        <v>1</v>
      </c>
    </row>
    <row r="13" spans="1:11" x14ac:dyDescent="0.25">
      <c r="A13" s="1" t="s">
        <v>5</v>
      </c>
      <c r="B13" t="s">
        <v>3</v>
      </c>
      <c r="K13" t="s">
        <v>17</v>
      </c>
    </row>
    <row r="14" spans="1:11" ht="15.75" thickBot="1" x14ac:dyDescent="0.3"/>
    <row r="15" spans="1:11"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9</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41:F41" xr:uid="{00000000-0002-0000-1E00-000000000000}">
      <formula1>"High Risk (Above 30%)=25,Medium Risk (3% - 30%)=3,Low Risk (Below 3%)=1,Choose"</formula1>
    </dataValidation>
    <dataValidation type="list" allowBlank="1" showInputMessage="1" showErrorMessage="1" sqref="B15:E15" xr:uid="{00000000-0002-0000-1E00-000001000000}">
      <formula1>"High Risk (2+ Years=5),Medium Risk (1-2 Years=3),Low Risk (0-1 Years=1),Choose"</formula1>
    </dataValidation>
    <dataValidation type="list" allowBlank="1" showInputMessage="1" showErrorMessage="1" sqref="B11" xr:uid="{00000000-0002-0000-1E00-000002000000}">
      <formula1>"Yes [High=5],No [Low=1],Choose"</formula1>
    </dataValidation>
    <dataValidation type="list" allowBlank="1" showInputMessage="1" showErrorMessage="1" sqref="B33:D33" xr:uid="{00000000-0002-0000-1E00-000003000000}">
      <formula1>"Yes-Directly:High Risk=5,Yes-Indirectly: Medium Risk=3,No: Low Risk=1,Choose"</formula1>
    </dataValidation>
    <dataValidation type="list" allowBlank="1" showInputMessage="1" showErrorMessage="1" sqref="B37:D37" xr:uid="{00000000-0002-0000-1E00-000004000000}">
      <formula1>"High Risk (Below .75)=5,Medium Risk(.75 - 1.00)=3,Low Risk(Over 1.00)=1,Choose"</formula1>
    </dataValidation>
    <dataValidation type="list" allowBlank="1" showInputMessage="1" showErrorMessage="1" sqref="B19:D20" xr:uid="{00000000-0002-0000-1E00-000005000000}">
      <formula1>"Frequently (High Risk=5), Occasionally (Medium Risk=3),Rarely (Low Risk=1), Choose"</formula1>
    </dataValidation>
    <dataValidation type="list" allowBlank="1" showInputMessage="1" showErrorMessage="1" sqref="B21:D21" xr:uid="{00000000-0002-0000-1E00-000006000000}">
      <formula1>"Fiscal/Exec./Prog Dir (High Risk=5), Other Significant Staff (Medium Risk=3),None (Low Risk=1), Choose"</formula1>
    </dataValidation>
    <dataValidation type="list" allowBlank="1" showInputMessage="1" showErrorMessage="1" sqref="B22:D22" xr:uid="{00000000-0002-0000-1E00-000007000000}">
      <formula1>"(High Risk=5), (Medium Risk=3),None (Low Risk=1), Choose"</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N110"/>
  <sheetViews>
    <sheetView topLeftCell="A37"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118</v>
      </c>
      <c r="C3" s="94"/>
      <c r="D3" s="94"/>
      <c r="E3" s="95"/>
      <c r="H3" t="s">
        <v>135</v>
      </c>
      <c r="K3" s="11" t="s">
        <v>139</v>
      </c>
      <c r="L3" s="12"/>
    </row>
    <row r="4" spans="1:12" ht="15.75" thickBot="1" x14ac:dyDescent="0.3"/>
    <row r="5" spans="1:12" ht="15.75" thickBot="1" x14ac:dyDescent="0.3">
      <c r="A5" t="s">
        <v>1</v>
      </c>
      <c r="C5" s="3" t="s">
        <v>119</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162</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1F00-000000000000}">
      <formula1>"(High Risk=5), (Medium Risk=3),None (Low Risk=1), Choose"</formula1>
    </dataValidation>
    <dataValidation type="list" allowBlank="1" showInputMessage="1" showErrorMessage="1" sqref="B21:D21" xr:uid="{00000000-0002-0000-1F00-000001000000}">
      <formula1>"Fiscal/Exec./Prog Dir (High Risk=5), Other Significant Staff (Medium Risk=3),None (Low Risk=1), Choose"</formula1>
    </dataValidation>
    <dataValidation type="list" allowBlank="1" showInputMessage="1" showErrorMessage="1" sqref="B19:D20" xr:uid="{00000000-0002-0000-1F00-000002000000}">
      <formula1>"Frequently (High Risk=5), Occasionally (Medium Risk=3),Rarely (Low Risk=1), Choose"</formula1>
    </dataValidation>
    <dataValidation type="list" allowBlank="1" showInputMessage="1" showErrorMessage="1" sqref="B37:D37" xr:uid="{00000000-0002-0000-1F00-000003000000}">
      <formula1>"High Risk (Below .75)=5,Medium Risk(.75 - 1.00)=3,Low Risk(Over 1.00)=1,Choose"</formula1>
    </dataValidation>
    <dataValidation type="list" allowBlank="1" showInputMessage="1" showErrorMessage="1" sqref="B33:D33" xr:uid="{00000000-0002-0000-1F00-000004000000}">
      <formula1>"Yes-Directly:High Risk=5,Yes-Indirectly: Medium Risk=3,No: Low Risk=1,Choose"</formula1>
    </dataValidation>
    <dataValidation type="list" allowBlank="1" showInputMessage="1" showErrorMessage="1" sqref="B11" xr:uid="{00000000-0002-0000-1F00-000005000000}">
      <formula1>"Yes [High=5],No [Low=1],Choose"</formula1>
    </dataValidation>
    <dataValidation type="list" allowBlank="1" showInputMessage="1" showErrorMessage="1" sqref="B15:E15" xr:uid="{00000000-0002-0000-1F00-000006000000}">
      <formula1>"High Risk (2+ Years=5),Medium Risk (1-2 Years=3),Low Risk (0-1 Years=1),Choose"</formula1>
    </dataValidation>
    <dataValidation type="list" allowBlank="1" showInputMessage="1" showErrorMessage="1" sqref="B41:F41" xr:uid="{00000000-0002-0000-1F00-000007000000}">
      <formula1>"High Risk (Above 30%)=25,Medium Risk (3% - 30%)=3,Low Risk (Below 3%)=1,Choose"</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N110"/>
  <sheetViews>
    <sheetView topLeftCell="A4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120</v>
      </c>
      <c r="C3" s="94"/>
      <c r="D3" s="94"/>
      <c r="E3" s="95"/>
      <c r="H3" t="s">
        <v>135</v>
      </c>
      <c r="K3" s="11" t="s">
        <v>140</v>
      </c>
      <c r="L3" s="12"/>
    </row>
    <row r="4" spans="1:12" ht="15.75" thickBot="1" x14ac:dyDescent="0.3"/>
    <row r="5" spans="1:12" ht="15.75" thickBot="1" x14ac:dyDescent="0.3">
      <c r="A5" t="s">
        <v>1</v>
      </c>
      <c r="C5" s="3" t="s">
        <v>121</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122</v>
      </c>
      <c r="C37" s="94"/>
      <c r="D37" s="95"/>
      <c r="N37" s="6">
        <v>3</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53</v>
      </c>
      <c r="C41" s="94"/>
      <c r="D41" s="94"/>
      <c r="E41" s="94"/>
      <c r="F41" s="95"/>
      <c r="N41" s="6">
        <v>3</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15</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2000-000000000000}">
      <formula1>"High Risk (Above 30%)=25,Medium Risk (3% - 30%)=3,Low Risk (Below 3%)=1,Choose"</formula1>
    </dataValidation>
    <dataValidation type="list" allowBlank="1" showInputMessage="1" showErrorMessage="1" sqref="B15:E15" xr:uid="{00000000-0002-0000-2000-000001000000}">
      <formula1>"High Risk (2+ Years=5),Medium Risk (1-2 Years=3),Low Risk (0-1 Years=1),Choose"</formula1>
    </dataValidation>
    <dataValidation type="list" allowBlank="1" showInputMessage="1" showErrorMessage="1" sqref="B11" xr:uid="{00000000-0002-0000-2000-000002000000}">
      <formula1>"Yes [High=5],No [Low=1],Choose"</formula1>
    </dataValidation>
    <dataValidation type="list" allowBlank="1" showInputMessage="1" showErrorMessage="1" sqref="B33:D33" xr:uid="{00000000-0002-0000-2000-000003000000}">
      <formula1>"Yes-Directly:High Risk=5,Yes-Indirectly: Medium Risk=3,No: Low Risk=1,Choose"</formula1>
    </dataValidation>
    <dataValidation type="list" allowBlank="1" showInputMessage="1" showErrorMessage="1" sqref="B37:D37" xr:uid="{00000000-0002-0000-2000-000004000000}">
      <formula1>"High Risk (Below .75)=5,Medium Risk(.75 - 1.00)=3,Low Risk(Over 1.00)=1,Choose"</formula1>
    </dataValidation>
    <dataValidation type="list" allowBlank="1" showInputMessage="1" showErrorMessage="1" sqref="B19:D20" xr:uid="{00000000-0002-0000-2000-000005000000}">
      <formula1>"Frequently (High Risk=5), Occasionally (Medium Risk=3),Rarely (Low Risk=1), Choose"</formula1>
    </dataValidation>
    <dataValidation type="list" allowBlank="1" showInputMessage="1" showErrorMessage="1" sqref="B21:D21" xr:uid="{00000000-0002-0000-2000-000006000000}">
      <formula1>"Fiscal/Exec./Prog Dir (High Risk=5), Other Significant Staff (Medium Risk=3),None (Low Risk=1), Choose"</formula1>
    </dataValidation>
    <dataValidation type="list" allowBlank="1" showInputMessage="1" showErrorMessage="1" sqref="B22:D22" xr:uid="{00000000-0002-0000-2000-000007000000}">
      <formula1>"(High Risk=5), (Medium Risk=3),None (Low Risk=1), Choose"</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theme="0"/>
  </sheetPr>
  <dimension ref="A1:N110"/>
  <sheetViews>
    <sheetView topLeftCell="A31"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123</v>
      </c>
      <c r="C3" s="94"/>
      <c r="D3" s="94"/>
      <c r="E3" s="95"/>
      <c r="H3" t="s">
        <v>135</v>
      </c>
      <c r="K3" s="11" t="s">
        <v>139</v>
      </c>
      <c r="L3" s="12"/>
    </row>
    <row r="4" spans="1:12" ht="15.75" thickBot="1" x14ac:dyDescent="0.3"/>
    <row r="5" spans="1:12" ht="15.75" thickBot="1" x14ac:dyDescent="0.3">
      <c r="A5" t="s">
        <v>1</v>
      </c>
      <c r="C5" s="3" t="s">
        <v>125</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3</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t="s">
        <v>124</v>
      </c>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163</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54</v>
      </c>
      <c r="C33" s="94"/>
      <c r="D33" s="95"/>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17</v>
      </c>
      <c r="F47" s="123" t="str">
        <f>IF(B47&lt;16, "LOW RISK", " ")</f>
        <v xml:space="preserve"> </v>
      </c>
      <c r="G47" s="124"/>
      <c r="J47" t="s">
        <v>23</v>
      </c>
      <c r="K47" t="s">
        <v>24</v>
      </c>
    </row>
    <row r="48" spans="1:14" ht="15.75" thickBot="1" x14ac:dyDescent="0.3">
      <c r="A48" s="1"/>
      <c r="F48" s="93" t="str">
        <f>IF(E64=3,"MEDIUM RISK"," ")</f>
        <v>MEDIUM RISK</v>
      </c>
      <c r="G48" s="95"/>
      <c r="J48" t="s">
        <v>36</v>
      </c>
      <c r="K48" t="s">
        <v>25</v>
      </c>
    </row>
    <row r="49" spans="1:7" ht="15.75" thickBot="1" x14ac:dyDescent="0.3">
      <c r="A49" s="1"/>
      <c r="F49" s="123" t="str">
        <f>IF(B47&gt;30, "HIGH RISK", " ")</f>
        <v xml:space="preserve"> </v>
      </c>
      <c r="G49" s="124"/>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IF(B47&gt;15,1,0)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22:D22" xr:uid="{00000000-0002-0000-2100-000000000000}">
      <formula1>"(High Risk=5), (Medium Risk=3),None (Low Risk=1), Choose"</formula1>
    </dataValidation>
    <dataValidation type="list" allowBlank="1" showInputMessage="1" showErrorMessage="1" sqref="B21:D21" xr:uid="{00000000-0002-0000-2100-000001000000}">
      <formula1>"Fiscal/Exec./Prog Dir (High Risk=5), Other Significant Staff (Medium Risk=3),None (Low Risk=1), Choose"</formula1>
    </dataValidation>
    <dataValidation type="list" allowBlank="1" showInputMessage="1" showErrorMessage="1" sqref="B19:D20" xr:uid="{00000000-0002-0000-2100-000002000000}">
      <formula1>"Frequently (High Risk=5), Occasionally (Medium Risk=3),Rarely (Low Risk=1), Choose"</formula1>
    </dataValidation>
    <dataValidation type="list" allowBlank="1" showInputMessage="1" showErrorMessage="1" sqref="B37:D37" xr:uid="{00000000-0002-0000-2100-000003000000}">
      <formula1>"High Risk (Below .75)=5,Medium Risk(.75 - 1.00)=3,Low Risk(Over 1.00)=1,Choose"</formula1>
    </dataValidation>
    <dataValidation type="list" allowBlank="1" showInputMessage="1" showErrorMessage="1" sqref="B33:D33" xr:uid="{00000000-0002-0000-2100-000004000000}">
      <formula1>"Yes-Directly:High Risk=5,Yes-Indirectly: Medium Risk=3,No: Low Risk=1,Choose"</formula1>
    </dataValidation>
    <dataValidation type="list" allowBlank="1" showInputMessage="1" showErrorMessage="1" sqref="B11" xr:uid="{00000000-0002-0000-2100-000005000000}">
      <formula1>"Yes [High=5],No [Low=1],Choose"</formula1>
    </dataValidation>
    <dataValidation type="list" allowBlank="1" showInputMessage="1" showErrorMessage="1" sqref="B15:E15" xr:uid="{00000000-0002-0000-2100-000006000000}">
      <formula1>"High Risk (2+ Years=5),Medium Risk (1-2 Years=3),Low Risk (0-1 Years=1),Choose"</formula1>
    </dataValidation>
    <dataValidation type="list" allowBlank="1" showInputMessage="1" showErrorMessage="1" sqref="B41:F41" xr:uid="{00000000-0002-0000-2100-000007000000}">
      <formula1>"High Risk (Above 30%)=25,Medium Risk (3% - 30%)=3,Low Risk (Below 3%)=1,Choose"</formula1>
    </dataValidation>
  </dataValidation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N110"/>
  <sheetViews>
    <sheetView topLeftCell="A31"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170</v>
      </c>
      <c r="C3" s="94"/>
      <c r="D3" s="94"/>
      <c r="E3" s="95"/>
      <c r="H3" t="s">
        <v>135</v>
      </c>
      <c r="K3" s="11" t="s">
        <v>140</v>
      </c>
      <c r="L3" s="12"/>
    </row>
    <row r="4" spans="1:12" ht="15.75" thickBot="1" x14ac:dyDescent="0.3">
      <c r="B4" s="14" t="s">
        <v>173</v>
      </c>
    </row>
    <row r="5" spans="1:12" ht="15.75" thickBot="1" x14ac:dyDescent="0.3">
      <c r="A5" t="s">
        <v>1</v>
      </c>
      <c r="C5" s="3" t="s">
        <v>169</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c r="L15" s="14" t="s">
        <v>171</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row>
    <row r="20" spans="1:14" ht="15.75" thickBot="1" x14ac:dyDescent="0.3">
      <c r="A20" s="1"/>
      <c r="B20" s="93" t="s">
        <v>31</v>
      </c>
      <c r="C20" s="94"/>
      <c r="D20" s="95"/>
      <c r="E20" t="s">
        <v>8</v>
      </c>
      <c r="N20" s="6"/>
    </row>
    <row r="21" spans="1:14" ht="15.75" thickBot="1" x14ac:dyDescent="0.3">
      <c r="A21" s="1"/>
      <c r="B21" s="93" t="s">
        <v>32</v>
      </c>
      <c r="C21" s="94"/>
      <c r="D21" s="95"/>
      <c r="E21" t="s">
        <v>35</v>
      </c>
      <c r="N21" s="6"/>
    </row>
    <row r="22" spans="1:14" ht="15.75" thickBot="1" x14ac:dyDescent="0.3">
      <c r="A22" s="1"/>
      <c r="B22" s="93" t="s">
        <v>32</v>
      </c>
      <c r="C22" s="94"/>
      <c r="D22" s="95"/>
      <c r="E22" t="s">
        <v>9</v>
      </c>
      <c r="F22" s="96"/>
      <c r="G22" s="96"/>
      <c r="H22" s="96"/>
      <c r="I22" s="96"/>
      <c r="J22" s="96"/>
      <c r="K22" s="96"/>
      <c r="L22" s="96"/>
      <c r="N22" s="6"/>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row>
    <row r="34" spans="1:14" x14ac:dyDescent="0.25">
      <c r="A34" s="1"/>
    </row>
    <row r="35" spans="1:14" x14ac:dyDescent="0.25">
      <c r="A35" s="1" t="s">
        <v>12</v>
      </c>
      <c r="B35" t="s">
        <v>16</v>
      </c>
    </row>
    <row r="36" spans="1:14" ht="15.75" thickBot="1" x14ac:dyDescent="0.3">
      <c r="A36" s="1"/>
    </row>
    <row r="37" spans="1:14" ht="15.75" thickBot="1" x14ac:dyDescent="0.3">
      <c r="A37" s="1"/>
      <c r="B37" s="93" t="s">
        <v>122</v>
      </c>
      <c r="C37" s="94"/>
      <c r="D37" s="95"/>
      <c r="N37" s="6"/>
    </row>
    <row r="38" spans="1:14" x14ac:dyDescent="0.25">
      <c r="A38" s="1"/>
    </row>
    <row r="39" spans="1:14" x14ac:dyDescent="0.25">
      <c r="A39" s="1" t="s">
        <v>13</v>
      </c>
      <c r="B39" t="s">
        <v>37</v>
      </c>
    </row>
    <row r="40" spans="1:14" ht="15.75" thickBot="1" x14ac:dyDescent="0.3">
      <c r="A40" s="1"/>
    </row>
    <row r="41" spans="1:14" ht="15.75" thickBot="1" x14ac:dyDescent="0.3">
      <c r="A41" s="1"/>
      <c r="B41" s="93" t="s">
        <v>53</v>
      </c>
      <c r="C41" s="94"/>
      <c r="D41" s="94"/>
      <c r="E41" s="94"/>
      <c r="F41" s="95"/>
      <c r="N41" s="6"/>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disablePrompts="1" count="8">
    <dataValidation type="list" allowBlank="1" showInputMessage="1" showErrorMessage="1" sqref="B22:D22" xr:uid="{00000000-0002-0000-2200-000000000000}">
      <formula1>"(High Risk=5), (Medium Risk=3),None (Low Risk=1), Choose"</formula1>
    </dataValidation>
    <dataValidation type="list" allowBlank="1" showInputMessage="1" showErrorMessage="1" sqref="B21:D21" xr:uid="{00000000-0002-0000-2200-000001000000}">
      <formula1>"Fiscal/Exec./Prog Dir (High Risk=5), Other Significant Staff (Medium Risk=3),None (Low Risk=1), Choose"</formula1>
    </dataValidation>
    <dataValidation type="list" allowBlank="1" showInputMessage="1" showErrorMessage="1" sqref="B19:D20" xr:uid="{00000000-0002-0000-2200-000002000000}">
      <formula1>"Frequently (High Risk=5), Occasionally (Medium Risk=3),Rarely (Low Risk=1), Choose"</formula1>
    </dataValidation>
    <dataValidation type="list" allowBlank="1" showInputMessage="1" showErrorMessage="1" sqref="B37:D37" xr:uid="{00000000-0002-0000-2200-000003000000}">
      <formula1>"High Risk (Below .75)=5,Medium Risk(.75 - 1.00)=3,Low Risk(Over 1.00)=1,Choose"</formula1>
    </dataValidation>
    <dataValidation type="list" allowBlank="1" showInputMessage="1" showErrorMessage="1" sqref="B33:D33" xr:uid="{00000000-0002-0000-2200-000004000000}">
      <formula1>"Yes-Directly:High Risk=5,Yes-Indirectly: Medium Risk=3,No: Low Risk=1,Choose"</formula1>
    </dataValidation>
    <dataValidation type="list" allowBlank="1" showInputMessage="1" showErrorMessage="1" sqref="B11" xr:uid="{00000000-0002-0000-2200-000005000000}">
      <formula1>"Yes [High=5],No [Low=1],Choose"</formula1>
    </dataValidation>
    <dataValidation type="list" allowBlank="1" showInputMessage="1" showErrorMessage="1" sqref="B15:E15" xr:uid="{00000000-0002-0000-2200-000006000000}">
      <formula1>"High Risk (2+ Years=5),Medium Risk (1-2 Years=3),Low Risk (0-1 Years=1),Choose"</formula1>
    </dataValidation>
    <dataValidation type="list" allowBlank="1" showInputMessage="1" showErrorMessage="1" sqref="B41:F41" xr:uid="{00000000-0002-0000-2200-000007000000}">
      <formula1>"High Risk (Above 30%)=25,Medium Risk (3% - 30%)=3,Low Risk (Below 3%)=1,Choose"</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N110"/>
  <sheetViews>
    <sheetView topLeftCell="A38"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1" x14ac:dyDescent="0.25">
      <c r="A1" t="s">
        <v>133</v>
      </c>
    </row>
    <row r="2" spans="1:11" ht="15.75" thickBot="1" x14ac:dyDescent="0.3"/>
    <row r="3" spans="1:11" ht="15.75" thickBot="1" x14ac:dyDescent="0.3">
      <c r="A3" t="s">
        <v>0</v>
      </c>
      <c r="B3" s="93" t="s">
        <v>127</v>
      </c>
      <c r="C3" s="94"/>
      <c r="D3" s="94"/>
      <c r="E3" s="95"/>
      <c r="H3" t="s">
        <v>135</v>
      </c>
      <c r="K3" s="11" t="s">
        <v>136</v>
      </c>
    </row>
    <row r="4" spans="1:11" ht="15.75" thickBot="1" x14ac:dyDescent="0.3"/>
    <row r="5" spans="1:11" ht="15.75" thickBot="1" x14ac:dyDescent="0.3">
      <c r="A5" t="s">
        <v>1</v>
      </c>
      <c r="C5" s="3" t="s">
        <v>164</v>
      </c>
      <c r="D5" s="4"/>
      <c r="E5" s="4"/>
      <c r="F5" s="5"/>
    </row>
    <row r="6" spans="1:11" x14ac:dyDescent="0.25">
      <c r="C6" s="10"/>
      <c r="D6" s="10"/>
      <c r="E6" s="10"/>
      <c r="F6" s="10"/>
    </row>
    <row r="7" spans="1:11" x14ac:dyDescent="0.25">
      <c r="B7" t="s">
        <v>26</v>
      </c>
      <c r="C7" s="10"/>
      <c r="D7" s="10"/>
      <c r="E7" s="10"/>
      <c r="F7" s="10"/>
    </row>
    <row r="9" spans="1:11" x14ac:dyDescent="0.25">
      <c r="A9" s="1" t="s">
        <v>4</v>
      </c>
      <c r="B9" t="s">
        <v>2</v>
      </c>
      <c r="I9" t="s">
        <v>17</v>
      </c>
    </row>
    <row r="10" spans="1:11" ht="15.75" thickBot="1" x14ac:dyDescent="0.3"/>
    <row r="11" spans="1:11" ht="15.75" thickBot="1" x14ac:dyDescent="0.3">
      <c r="B11" s="2" t="s">
        <v>29</v>
      </c>
      <c r="I11" s="6">
        <v>1</v>
      </c>
    </row>
    <row r="13" spans="1:11" x14ac:dyDescent="0.25">
      <c r="A13" s="1" t="s">
        <v>5</v>
      </c>
      <c r="B13" t="s">
        <v>3</v>
      </c>
      <c r="K13" t="s">
        <v>17</v>
      </c>
    </row>
    <row r="14" spans="1:11" ht="15.75" thickBot="1" x14ac:dyDescent="0.3"/>
    <row r="15" spans="1:11"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30</v>
      </c>
      <c r="C19" s="94"/>
      <c r="D19" s="95"/>
      <c r="E19" t="s">
        <v>7</v>
      </c>
      <c r="N19" s="6">
        <v>5</v>
      </c>
    </row>
    <row r="20" spans="1:14" ht="15.75" thickBot="1" x14ac:dyDescent="0.3">
      <c r="A20" s="1"/>
      <c r="B20" s="93" t="s">
        <v>57</v>
      </c>
      <c r="C20" s="94"/>
      <c r="D20" s="95"/>
      <c r="E20" t="s">
        <v>8</v>
      </c>
      <c r="N20" s="6">
        <v>5</v>
      </c>
    </row>
    <row r="21" spans="1:14" ht="15.75" thickBot="1" x14ac:dyDescent="0.3">
      <c r="A21" s="1"/>
      <c r="B21" s="93" t="s">
        <v>46</v>
      </c>
      <c r="C21" s="94"/>
      <c r="D21" s="95"/>
      <c r="E21" t="s">
        <v>35</v>
      </c>
      <c r="N21" s="6">
        <v>5</v>
      </c>
    </row>
    <row r="22" spans="1:14" ht="15.75" thickBot="1" x14ac:dyDescent="0.3">
      <c r="A22" s="1"/>
      <c r="B22" s="93" t="s">
        <v>58</v>
      </c>
      <c r="C22" s="94"/>
      <c r="D22" s="95"/>
      <c r="E22" t="s">
        <v>9</v>
      </c>
      <c r="F22" s="96" t="s">
        <v>165</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t="s">
        <v>166</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54</v>
      </c>
      <c r="C33" s="94"/>
      <c r="D33" s="95"/>
      <c r="N33" s="6">
        <v>3</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29</v>
      </c>
      <c r="F47" s="93" t="str">
        <f>IF(B47&lt;16, "LOW RISK", " ")</f>
        <v xml:space="preserve"> </v>
      </c>
      <c r="G47" s="95"/>
      <c r="J47" t="s">
        <v>23</v>
      </c>
      <c r="K47" t="s">
        <v>24</v>
      </c>
    </row>
    <row r="48" spans="1:14" ht="15.75" thickBot="1" x14ac:dyDescent="0.3">
      <c r="A48" s="1"/>
      <c r="F48" s="93" t="str">
        <f>IF(E64=3,"MEDIUM RISK"," ")</f>
        <v>MEDIUM RISK</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0</v>
      </c>
    </row>
    <row r="63" spans="1:7" x14ac:dyDescent="0.25">
      <c r="A63" s="1"/>
      <c r="E63" s="8">
        <f>IF(B47&lt;30,2,0)</f>
        <v>2</v>
      </c>
      <c r="F63" s="8">
        <f>IF(C47&lt;30,2,0)</f>
        <v>2</v>
      </c>
    </row>
    <row r="64" spans="1:7" x14ac:dyDescent="0.25">
      <c r="A64" s="1"/>
      <c r="E64" s="8">
        <f>+E62+E63</f>
        <v>3</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2300-000000000000}">
      <formula1>"High Risk (Above 30%)=25,Medium Risk (3% - 30%)=3,Low Risk (Below 3%)=1,Choose"</formula1>
    </dataValidation>
    <dataValidation type="list" allowBlank="1" showInputMessage="1" showErrorMessage="1" sqref="B15:E15" xr:uid="{00000000-0002-0000-2300-000001000000}">
      <formula1>"High Risk (2+ Years=5),Medium Risk (1-2 Years=3),Low Risk (0-1 Years=1),Choose"</formula1>
    </dataValidation>
    <dataValidation type="list" allowBlank="1" showInputMessage="1" showErrorMessage="1" sqref="B11" xr:uid="{00000000-0002-0000-2300-000002000000}">
      <formula1>"Yes [High=5],No [Low=1],Choose"</formula1>
    </dataValidation>
    <dataValidation type="list" allowBlank="1" showInputMessage="1" showErrorMessage="1" sqref="B33:D33" xr:uid="{00000000-0002-0000-2300-000003000000}">
      <formula1>"Yes-Directly:High Risk=5,Yes-Indirectly: Medium Risk=3,No: Low Risk=1,Choose"</formula1>
    </dataValidation>
    <dataValidation type="list" allowBlank="1" showInputMessage="1" showErrorMessage="1" sqref="B37:D37" xr:uid="{00000000-0002-0000-2300-000004000000}">
      <formula1>"High Risk (Below .75)=5,Medium Risk(.75 - 1.00)=3,Low Risk(Over 1.00)=1,Choose"</formula1>
    </dataValidation>
    <dataValidation type="list" allowBlank="1" showInputMessage="1" showErrorMessage="1" sqref="B19:D20" xr:uid="{00000000-0002-0000-2300-000005000000}">
      <formula1>"Frequently (High Risk=5), Occasionally (Medium Risk=3),Rarely (Low Risk=1), Choose"</formula1>
    </dataValidation>
    <dataValidation type="list" allowBlank="1" showInputMessage="1" showErrorMessage="1" sqref="B21:D21" xr:uid="{00000000-0002-0000-2300-000006000000}">
      <formula1>"Fiscal/Exec./Prog Dir (High Risk=5), Other Significant Staff (Medium Risk=3),None (Low Risk=1), Choose"</formula1>
    </dataValidation>
    <dataValidation type="list" allowBlank="1" showInputMessage="1" showErrorMessage="1" sqref="B22:D22" xr:uid="{00000000-0002-0000-2300-000007000000}">
      <formula1>"(High Risk=5), (Medium Risk=3),None (Low Risk=1), Choose"</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N110"/>
  <sheetViews>
    <sheetView topLeftCell="A36"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1" x14ac:dyDescent="0.25">
      <c r="A1" t="s">
        <v>133</v>
      </c>
    </row>
    <row r="2" spans="1:11" ht="15.75" thickBot="1" x14ac:dyDescent="0.3"/>
    <row r="3" spans="1:11" ht="15.75" thickBot="1" x14ac:dyDescent="0.3">
      <c r="A3" t="s">
        <v>0</v>
      </c>
      <c r="B3" s="93" t="s">
        <v>128</v>
      </c>
      <c r="C3" s="94"/>
      <c r="D3" s="94"/>
      <c r="E3" s="95"/>
    </row>
    <row r="4" spans="1:11" ht="15.75" thickBot="1" x14ac:dyDescent="0.3">
      <c r="H4" t="s">
        <v>135</v>
      </c>
      <c r="K4" s="11" t="s">
        <v>136</v>
      </c>
    </row>
    <row r="5" spans="1:11" ht="15.75" thickBot="1" x14ac:dyDescent="0.3">
      <c r="A5" t="s">
        <v>1</v>
      </c>
      <c r="C5" s="3" t="s">
        <v>129</v>
      </c>
      <c r="D5" s="4"/>
      <c r="E5" s="4"/>
      <c r="F5" s="5"/>
    </row>
    <row r="6" spans="1:11" x14ac:dyDescent="0.25">
      <c r="C6" s="10"/>
      <c r="D6" s="10"/>
      <c r="E6" s="10"/>
      <c r="F6" s="10"/>
    </row>
    <row r="7" spans="1:11" x14ac:dyDescent="0.25">
      <c r="B7" t="s">
        <v>26</v>
      </c>
      <c r="C7" s="10"/>
      <c r="D7" s="10"/>
      <c r="E7" s="10"/>
      <c r="F7" s="10"/>
    </row>
    <row r="9" spans="1:11" x14ac:dyDescent="0.25">
      <c r="A9" s="1" t="s">
        <v>4</v>
      </c>
      <c r="B9" t="s">
        <v>2</v>
      </c>
      <c r="I9" t="s">
        <v>17</v>
      </c>
    </row>
    <row r="10" spans="1:11" ht="15.75" thickBot="1" x14ac:dyDescent="0.3"/>
    <row r="11" spans="1:11" ht="15.75" thickBot="1" x14ac:dyDescent="0.3">
      <c r="B11" s="2" t="s">
        <v>29</v>
      </c>
      <c r="I11" s="6">
        <v>1</v>
      </c>
    </row>
    <row r="13" spans="1:11" x14ac:dyDescent="0.25">
      <c r="A13" s="1" t="s">
        <v>5</v>
      </c>
      <c r="B13" t="s">
        <v>3</v>
      </c>
      <c r="K13" t="s">
        <v>17</v>
      </c>
    </row>
    <row r="14" spans="1:11" ht="15.75" thickBot="1" x14ac:dyDescent="0.3"/>
    <row r="15" spans="1:11"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t="s">
        <v>124</v>
      </c>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122</v>
      </c>
      <c r="C37" s="94"/>
      <c r="D37" s="95"/>
      <c r="N37" s="6">
        <v>3</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22:D22" xr:uid="{00000000-0002-0000-2400-000000000000}">
      <formula1>"(High Risk=5), (Medium Risk=3),None (Low Risk=1), Choose"</formula1>
    </dataValidation>
    <dataValidation type="list" allowBlank="1" showInputMessage="1" showErrorMessage="1" sqref="B21:D21" xr:uid="{00000000-0002-0000-2400-000001000000}">
      <formula1>"Fiscal/Exec./Prog Dir (High Risk=5), Other Significant Staff (Medium Risk=3),None (Low Risk=1), Choose"</formula1>
    </dataValidation>
    <dataValidation type="list" allowBlank="1" showInputMessage="1" showErrorMessage="1" sqref="B19:D20" xr:uid="{00000000-0002-0000-2400-000002000000}">
      <formula1>"Frequently (High Risk=5), Occasionally (Medium Risk=3),Rarely (Low Risk=1), Choose"</formula1>
    </dataValidation>
    <dataValidation type="list" allowBlank="1" showInputMessage="1" showErrorMessage="1" sqref="B37:D37" xr:uid="{00000000-0002-0000-2400-000003000000}">
      <formula1>"High Risk (Below .75)=5,Medium Risk(.75 - 1.00)=3,Low Risk(Over 1.00)=1,Choose"</formula1>
    </dataValidation>
    <dataValidation type="list" allowBlank="1" showInputMessage="1" showErrorMessage="1" sqref="B33:D33" xr:uid="{00000000-0002-0000-2400-000004000000}">
      <formula1>"Yes-Directly:High Risk=5,Yes-Indirectly: Medium Risk=3,No: Low Risk=1,Choose"</formula1>
    </dataValidation>
    <dataValidation type="list" allowBlank="1" showInputMessage="1" showErrorMessage="1" sqref="B11" xr:uid="{00000000-0002-0000-2400-000005000000}">
      <formula1>"Yes [High=5],No [Low=1],Choose"</formula1>
    </dataValidation>
    <dataValidation type="list" allowBlank="1" showInputMessage="1" showErrorMessage="1" sqref="B15:E15" xr:uid="{00000000-0002-0000-2400-000006000000}">
      <formula1>"High Risk (2+ Years=5),Medium Risk (1-2 Years=3),Low Risk (0-1 Years=1),Choose"</formula1>
    </dataValidation>
    <dataValidation type="list" allowBlank="1" showInputMessage="1" showErrorMessage="1" sqref="B41:F41" xr:uid="{00000000-0002-0000-2400-000007000000}">
      <formula1>"High Risk (Above 30%)=25,Medium Risk (3% - 30%)=3,Low Risk (Below 3%)=1,Choose"</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N110"/>
  <sheetViews>
    <sheetView topLeftCell="A31"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130</v>
      </c>
      <c r="C3" s="94"/>
      <c r="D3" s="94"/>
      <c r="E3" s="95"/>
      <c r="H3" t="s">
        <v>135</v>
      </c>
      <c r="K3" s="11" t="s">
        <v>139</v>
      </c>
      <c r="L3" s="12"/>
    </row>
    <row r="4" spans="1:12" ht="15.75" thickBot="1" x14ac:dyDescent="0.3"/>
    <row r="5" spans="1:12" ht="15.75" thickBot="1" x14ac:dyDescent="0.3">
      <c r="A5" t="s">
        <v>1</v>
      </c>
      <c r="C5" s="3" t="s">
        <v>168</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74</v>
      </c>
      <c r="C15" s="94"/>
      <c r="D15" s="94"/>
      <c r="E15" s="95"/>
      <c r="K15" s="6">
        <v>3</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69</v>
      </c>
      <c r="C21" s="94"/>
      <c r="D21" s="95"/>
      <c r="E21" t="s">
        <v>35</v>
      </c>
      <c r="N21" s="6">
        <v>3</v>
      </c>
    </row>
    <row r="22" spans="1:14" ht="15.75" thickBot="1" x14ac:dyDescent="0.3">
      <c r="A22" s="1"/>
      <c r="B22" s="93" t="s">
        <v>32</v>
      </c>
      <c r="C22" s="94"/>
      <c r="D22" s="95"/>
      <c r="E22" t="s">
        <v>9</v>
      </c>
      <c r="F22" s="96" t="s">
        <v>124</v>
      </c>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t="s">
        <v>167</v>
      </c>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2500-000000000000}">
      <formula1>"High Risk (Above 30%)=25,Medium Risk (3% - 30%)=3,Low Risk (Below 3%)=1,Choose"</formula1>
    </dataValidation>
    <dataValidation type="list" allowBlank="1" showInputMessage="1" showErrorMessage="1" sqref="B15:E15" xr:uid="{00000000-0002-0000-2500-000001000000}">
      <formula1>"High Risk (2+ Years=5),Medium Risk (1-2 Years=3),Low Risk (0-1 Years=1),Choose"</formula1>
    </dataValidation>
    <dataValidation type="list" allowBlank="1" showInputMessage="1" showErrorMessage="1" sqref="B11" xr:uid="{00000000-0002-0000-2500-000002000000}">
      <formula1>"Yes [High=5],No [Low=1],Choose"</formula1>
    </dataValidation>
    <dataValidation type="list" allowBlank="1" showInputMessage="1" showErrorMessage="1" sqref="B33:D33" xr:uid="{00000000-0002-0000-2500-000003000000}">
      <formula1>"Yes-Directly:High Risk=5,Yes-Indirectly: Medium Risk=3,No: Low Risk=1,Choose"</formula1>
    </dataValidation>
    <dataValidation type="list" allowBlank="1" showInputMessage="1" showErrorMessage="1" sqref="B37:D37" xr:uid="{00000000-0002-0000-2500-000004000000}">
      <formula1>"High Risk (Below .75)=5,Medium Risk(.75 - 1.00)=3,Low Risk(Over 1.00)=1,Choose"</formula1>
    </dataValidation>
    <dataValidation type="list" allowBlank="1" showInputMessage="1" showErrorMessage="1" sqref="B19:D20" xr:uid="{00000000-0002-0000-2500-000005000000}">
      <formula1>"Frequently (High Risk=5), Occasionally (Medium Risk=3),Rarely (Low Risk=1), Choose"</formula1>
    </dataValidation>
    <dataValidation type="list" allowBlank="1" showInputMessage="1" showErrorMessage="1" sqref="B21:D21" xr:uid="{00000000-0002-0000-2500-000006000000}">
      <formula1>"Fiscal/Exec./Prog Dir (High Risk=5), Other Significant Staff (Medium Risk=3),None (Low Risk=1), Choose"</formula1>
    </dataValidation>
    <dataValidation type="list" allowBlank="1" showInputMessage="1" showErrorMessage="1" sqref="B22:D22" xr:uid="{00000000-0002-0000-2500-000007000000}">
      <formula1>"(High Risk=5), (Medium Risk=3),None (Low Risk=1), Choose"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110"/>
  <sheetViews>
    <sheetView workbookViewId="0">
      <selection activeCell="H3" sqref="H3"/>
    </sheetView>
  </sheetViews>
  <sheetFormatPr defaultRowHeight="15" x14ac:dyDescent="0.25"/>
  <cols>
    <col min="2" max="2" width="12.42578125" customWidth="1"/>
    <col min="3" max="3" width="7.28515625" customWidth="1"/>
  </cols>
  <sheetData>
    <row r="1" spans="1:11" x14ac:dyDescent="0.25">
      <c r="A1" t="s">
        <v>133</v>
      </c>
    </row>
    <row r="2" spans="1:11" ht="15.75" thickBot="1" x14ac:dyDescent="0.3"/>
    <row r="3" spans="1:11" ht="15.75" thickBot="1" x14ac:dyDescent="0.3">
      <c r="A3" t="s">
        <v>0</v>
      </c>
      <c r="B3" s="93" t="s">
        <v>55</v>
      </c>
      <c r="C3" s="94"/>
      <c r="D3" s="94"/>
      <c r="E3" s="95"/>
    </row>
    <row r="4" spans="1:11" ht="15.75" thickBot="1" x14ac:dyDescent="0.3"/>
    <row r="5" spans="1:11" ht="15.75" thickBot="1" x14ac:dyDescent="0.3">
      <c r="A5" t="s">
        <v>1</v>
      </c>
      <c r="C5" s="3" t="s">
        <v>56</v>
      </c>
      <c r="D5" s="4"/>
      <c r="E5" s="4"/>
      <c r="F5" s="5"/>
    </row>
    <row r="6" spans="1:11" x14ac:dyDescent="0.25">
      <c r="C6" s="10"/>
      <c r="D6" s="10"/>
      <c r="E6" s="10"/>
      <c r="F6" s="10"/>
    </row>
    <row r="7" spans="1:11" x14ac:dyDescent="0.25">
      <c r="B7" t="s">
        <v>26</v>
      </c>
      <c r="C7" s="10"/>
      <c r="D7" s="10"/>
      <c r="E7" s="10"/>
      <c r="F7" s="10"/>
    </row>
    <row r="9" spans="1:11" x14ac:dyDescent="0.25">
      <c r="A9" s="1" t="s">
        <v>4</v>
      </c>
      <c r="B9" t="s">
        <v>2</v>
      </c>
      <c r="I9" t="s">
        <v>17</v>
      </c>
    </row>
    <row r="10" spans="1:11" ht="15.75" thickBot="1" x14ac:dyDescent="0.3"/>
    <row r="11" spans="1:11" ht="15.75" thickBot="1" x14ac:dyDescent="0.3">
      <c r="B11" s="2" t="s">
        <v>29</v>
      </c>
      <c r="I11" s="6"/>
    </row>
    <row r="13" spans="1:11" x14ac:dyDescent="0.25">
      <c r="A13" s="1" t="s">
        <v>5</v>
      </c>
      <c r="B13" t="s">
        <v>3</v>
      </c>
      <c r="K13" t="s">
        <v>17</v>
      </c>
    </row>
    <row r="14" spans="1:11" ht="15.75" thickBot="1" x14ac:dyDescent="0.3"/>
    <row r="15" spans="1:11" ht="15.75" thickBot="1" x14ac:dyDescent="0.3">
      <c r="B15" s="93" t="s">
        <v>34</v>
      </c>
      <c r="C15" s="94"/>
      <c r="D15" s="94"/>
      <c r="E15" s="95"/>
      <c r="K15" s="6"/>
    </row>
    <row r="17" spans="1:15" x14ac:dyDescent="0.25">
      <c r="A17" s="1" t="s">
        <v>6</v>
      </c>
      <c r="B17" t="s">
        <v>14</v>
      </c>
      <c r="O17" t="s">
        <v>17</v>
      </c>
    </row>
    <row r="18" spans="1:15" ht="15.75" thickBot="1" x14ac:dyDescent="0.3">
      <c r="A18" s="1"/>
    </row>
    <row r="19" spans="1:15" ht="15.75" thickBot="1" x14ac:dyDescent="0.3">
      <c r="A19" s="1"/>
      <c r="B19" s="93" t="s">
        <v>57</v>
      </c>
      <c r="C19" s="94"/>
      <c r="D19" s="95"/>
      <c r="E19" t="s">
        <v>7</v>
      </c>
      <c r="O19" s="6"/>
    </row>
    <row r="20" spans="1:15" ht="15.75" thickBot="1" x14ac:dyDescent="0.3">
      <c r="A20" s="1"/>
      <c r="B20" s="93" t="s">
        <v>57</v>
      </c>
      <c r="C20" s="94"/>
      <c r="D20" s="95"/>
      <c r="E20" t="s">
        <v>8</v>
      </c>
      <c r="O20" s="6"/>
    </row>
    <row r="21" spans="1:15" ht="15.75" thickBot="1" x14ac:dyDescent="0.3">
      <c r="A21" s="1"/>
      <c r="B21" s="93" t="s">
        <v>46</v>
      </c>
      <c r="C21" s="94"/>
      <c r="D21" s="95"/>
      <c r="E21" t="s">
        <v>35</v>
      </c>
      <c r="O21" s="6"/>
    </row>
    <row r="22" spans="1:15" ht="15.75" thickBot="1" x14ac:dyDescent="0.3">
      <c r="A22" s="1"/>
      <c r="B22" s="93" t="s">
        <v>58</v>
      </c>
      <c r="C22" s="94"/>
      <c r="D22" s="95"/>
      <c r="E22" t="s">
        <v>9</v>
      </c>
      <c r="F22" s="96" t="s">
        <v>59</v>
      </c>
      <c r="G22" s="96"/>
      <c r="H22" s="96"/>
      <c r="I22" s="96"/>
      <c r="J22" s="96"/>
      <c r="K22" s="96"/>
      <c r="L22" s="96"/>
      <c r="O22" s="6"/>
    </row>
    <row r="23" spans="1:15" x14ac:dyDescent="0.25">
      <c r="A23" s="1"/>
      <c r="B23" s="1"/>
      <c r="C23" s="1"/>
      <c r="D23" s="1"/>
    </row>
    <row r="24" spans="1:15" ht="15.75" thickBot="1" x14ac:dyDescent="0.3">
      <c r="A24" s="1"/>
      <c r="C24" t="s">
        <v>10</v>
      </c>
    </row>
    <row r="25" spans="1:15" x14ac:dyDescent="0.25">
      <c r="A25" s="1"/>
      <c r="C25" s="105" t="s">
        <v>60</v>
      </c>
      <c r="D25" s="106"/>
      <c r="E25" s="106"/>
      <c r="F25" s="106"/>
      <c r="G25" s="106"/>
      <c r="H25" s="106"/>
      <c r="I25" s="106"/>
      <c r="J25" s="106"/>
      <c r="K25" s="106"/>
      <c r="L25" s="107"/>
    </row>
    <row r="26" spans="1:15" x14ac:dyDescent="0.25">
      <c r="A26" s="1"/>
      <c r="C26" s="108"/>
      <c r="D26" s="109"/>
      <c r="E26" s="109"/>
      <c r="F26" s="109"/>
      <c r="G26" s="109"/>
      <c r="H26" s="109"/>
      <c r="I26" s="109"/>
      <c r="J26" s="109"/>
      <c r="K26" s="109"/>
      <c r="L26" s="110"/>
    </row>
    <row r="27" spans="1:15" x14ac:dyDescent="0.25">
      <c r="A27" s="1"/>
      <c r="C27" s="108"/>
      <c r="D27" s="109"/>
      <c r="E27" s="109"/>
      <c r="F27" s="109"/>
      <c r="G27" s="109"/>
      <c r="H27" s="109"/>
      <c r="I27" s="109"/>
      <c r="J27" s="109"/>
      <c r="K27" s="109"/>
      <c r="L27" s="110"/>
    </row>
    <row r="28" spans="1:15" x14ac:dyDescent="0.25">
      <c r="A28" s="1"/>
      <c r="C28" s="108"/>
      <c r="D28" s="109"/>
      <c r="E28" s="109"/>
      <c r="F28" s="109"/>
      <c r="G28" s="109"/>
      <c r="H28" s="109"/>
      <c r="I28" s="109"/>
      <c r="J28" s="109"/>
      <c r="K28" s="109"/>
      <c r="L28" s="110"/>
    </row>
    <row r="29" spans="1:15" ht="15.75" thickBot="1" x14ac:dyDescent="0.3">
      <c r="A29" s="1"/>
      <c r="C29" s="111"/>
      <c r="D29" s="112"/>
      <c r="E29" s="112"/>
      <c r="F29" s="112"/>
      <c r="G29" s="112"/>
      <c r="H29" s="112"/>
      <c r="I29" s="112"/>
      <c r="J29" s="112"/>
      <c r="K29" s="112"/>
      <c r="L29" s="113"/>
    </row>
    <row r="30" spans="1:15" x14ac:dyDescent="0.25">
      <c r="A30" s="1"/>
    </row>
    <row r="31" spans="1:15" x14ac:dyDescent="0.25">
      <c r="A31" s="1" t="s">
        <v>11</v>
      </c>
      <c r="B31" t="s">
        <v>63</v>
      </c>
      <c r="N31" t="s">
        <v>17</v>
      </c>
    </row>
    <row r="32" spans="1:15" ht="15.75" thickBot="1" x14ac:dyDescent="0.3">
      <c r="A32" s="1"/>
    </row>
    <row r="33" spans="1:14" ht="15.75" thickBot="1" x14ac:dyDescent="0.3">
      <c r="A33" s="1"/>
      <c r="B33" s="93" t="s">
        <v>61</v>
      </c>
      <c r="C33" s="94"/>
      <c r="D33" s="95"/>
      <c r="F33" t="s">
        <v>64</v>
      </c>
      <c r="N33" s="6"/>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62</v>
      </c>
      <c r="C37" s="94"/>
      <c r="D37" s="95"/>
      <c r="N37" s="6"/>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0</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B3:E3"/>
    <mergeCell ref="B15:E15"/>
    <mergeCell ref="B19:D19"/>
    <mergeCell ref="B20:D20"/>
    <mergeCell ref="B21:D21"/>
    <mergeCell ref="F48:G48"/>
    <mergeCell ref="F49:G49"/>
    <mergeCell ref="F22:L22"/>
    <mergeCell ref="C25:L29"/>
    <mergeCell ref="B33:D33"/>
    <mergeCell ref="B37:D37"/>
    <mergeCell ref="B41:F41"/>
    <mergeCell ref="F47:G47"/>
    <mergeCell ref="B22:D22"/>
  </mergeCells>
  <dataValidations count="8">
    <dataValidation type="list" allowBlank="1" showInputMessage="1" showErrorMessage="1" sqref="B22:D22" xr:uid="{00000000-0002-0000-0200-000000000000}">
      <formula1>"(High Risk=5), (Medium Risk=3),None (Low Risk=1), Choose"</formula1>
    </dataValidation>
    <dataValidation type="list" allowBlank="1" showInputMessage="1" showErrorMessage="1" sqref="B21:D21" xr:uid="{00000000-0002-0000-0200-000001000000}">
      <formula1>"Fiscal/Exec./Prog Dir (High Risk=5), Other Significant Staff (Medium Risk=3),None (Low Risk=1), Choose"</formula1>
    </dataValidation>
    <dataValidation type="list" allowBlank="1" showInputMessage="1" showErrorMessage="1" sqref="B19:D20" xr:uid="{00000000-0002-0000-0200-000002000000}">
      <formula1>"Frequently (High Risk=5), Occasionally (Medium Risk=3),Rarely (Low Risk=1), Choose"</formula1>
    </dataValidation>
    <dataValidation type="list" allowBlank="1" showInputMessage="1" showErrorMessage="1" sqref="B37:D37" xr:uid="{00000000-0002-0000-0200-000003000000}">
      <formula1>"High Risk (Below .75)=5,Medium Risk(.75 - 1.00)=3,Low Risk(Over 1.00)=1,Choose"</formula1>
    </dataValidation>
    <dataValidation type="list" allowBlank="1" showInputMessage="1" showErrorMessage="1" sqref="B33:D33" xr:uid="{00000000-0002-0000-0200-000004000000}">
      <formula1>"Yes-Directly:High Risk=5,Yes-Indirectly: Medium Risk=3,No: Low Risk=1,Choose"</formula1>
    </dataValidation>
    <dataValidation type="list" allowBlank="1" showInputMessage="1" showErrorMessage="1" sqref="B11" xr:uid="{00000000-0002-0000-0200-000005000000}">
      <formula1>"Yes [High=5],No [Low=1],Choose"</formula1>
    </dataValidation>
    <dataValidation type="list" allowBlank="1" showInputMessage="1" showErrorMessage="1" sqref="B15:E15" xr:uid="{00000000-0002-0000-0200-000006000000}">
      <formula1>"High Risk (2+ Years=5),Medium Risk (1-2 Years=3),Low Risk (0-1 Years=1),Choose"</formula1>
    </dataValidation>
    <dataValidation type="list" allowBlank="1" showInputMessage="1" showErrorMessage="1" sqref="B41:F41" xr:uid="{00000000-0002-0000-0200-000007000000}">
      <formula1>"High Risk (Above 30%)=25,Medium Risk (3% - 30%)=3,Low Risk (Below 3%)=1,Choose"</formula1>
    </dataValidation>
  </dataValidation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N110"/>
  <sheetViews>
    <sheetView topLeftCell="A45" workbookViewId="0">
      <selection activeCell="D3" sqref="D3: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131</v>
      </c>
      <c r="C3" s="94"/>
      <c r="D3" s="94"/>
      <c r="E3" s="95"/>
      <c r="H3" t="s">
        <v>135</v>
      </c>
      <c r="K3" s="11" t="s">
        <v>140</v>
      </c>
      <c r="L3" s="12"/>
    </row>
    <row r="4" spans="1:12" ht="15.75" thickBot="1" x14ac:dyDescent="0.3"/>
    <row r="5" spans="1:12" ht="15.75" thickBot="1" x14ac:dyDescent="0.3">
      <c r="A5" t="s">
        <v>1</v>
      </c>
      <c r="C5" s="3" t="s">
        <v>132</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I11" s="6">
        <v>1</v>
      </c>
    </row>
    <row r="13" spans="1:12" x14ac:dyDescent="0.25">
      <c r="A13" s="1" t="s">
        <v>5</v>
      </c>
      <c r="B13" t="s">
        <v>3</v>
      </c>
      <c r="K13" t="s">
        <v>17</v>
      </c>
    </row>
    <row r="14" spans="1:12" ht="15.75" thickBot="1" x14ac:dyDescent="0.3"/>
    <row r="15" spans="1:12" ht="15.75" thickBot="1" x14ac:dyDescent="0.3">
      <c r="B15" s="93" t="s">
        <v>126</v>
      </c>
      <c r="C15" s="94"/>
      <c r="D15" s="94"/>
      <c r="E15" s="95"/>
      <c r="K15" s="6">
        <v>5</v>
      </c>
    </row>
    <row r="17" spans="1:14" x14ac:dyDescent="0.25">
      <c r="A17" s="1" t="s">
        <v>6</v>
      </c>
      <c r="B17" t="s">
        <v>14</v>
      </c>
      <c r="N17" t="s">
        <v>17</v>
      </c>
    </row>
    <row r="18" spans="1:14" ht="15.75" thickBot="1" x14ac:dyDescent="0.3">
      <c r="A18" s="1"/>
    </row>
    <row r="19" spans="1:14" ht="15.75" thickBot="1" x14ac:dyDescent="0.3">
      <c r="A19" s="1"/>
      <c r="B19" s="93" t="s">
        <v>31</v>
      </c>
      <c r="C19" s="94"/>
      <c r="D19" s="95"/>
      <c r="E19" t="s">
        <v>7</v>
      </c>
      <c r="N19" s="6">
        <v>1</v>
      </c>
    </row>
    <row r="20" spans="1:14" ht="15.75" thickBot="1" x14ac:dyDescent="0.3">
      <c r="A20" s="1"/>
      <c r="B20" s="93" t="s">
        <v>31</v>
      </c>
      <c r="C20" s="94"/>
      <c r="D20" s="95"/>
      <c r="E20" t="s">
        <v>8</v>
      </c>
      <c r="N20" s="6">
        <v>1</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t="s">
        <v>124</v>
      </c>
      <c r="G22" s="96"/>
      <c r="H22" s="96"/>
      <c r="I22" s="96"/>
      <c r="J22" s="96"/>
      <c r="K22" s="96"/>
      <c r="L22" s="96"/>
      <c r="N22" s="6">
        <v>1</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22:D22" xr:uid="{00000000-0002-0000-2600-000000000000}">
      <formula1>"(High Risk=5), (Medium Risk=3),None (Low Risk=1), Choose"</formula1>
    </dataValidation>
    <dataValidation type="list" allowBlank="1" showInputMessage="1" showErrorMessage="1" sqref="B21:D21" xr:uid="{00000000-0002-0000-2600-000001000000}">
      <formula1>"Fiscal/Exec./Prog Dir (High Risk=5), Other Significant Staff (Medium Risk=3),None (Low Risk=1), Choose"</formula1>
    </dataValidation>
    <dataValidation type="list" allowBlank="1" showInputMessage="1" showErrorMessage="1" sqref="B19:D20" xr:uid="{00000000-0002-0000-2600-000002000000}">
      <formula1>"Frequently (High Risk=5), Occasionally (Medium Risk=3),Rarely (Low Risk=1), Choose"</formula1>
    </dataValidation>
    <dataValidation type="list" allowBlank="1" showInputMessage="1" showErrorMessage="1" sqref="B37:D37" xr:uid="{00000000-0002-0000-2600-000003000000}">
      <formula1>"High Risk (Below .75)=5,Medium Risk(.75 - 1.00)=3,Low Risk(Over 1.00)=1,Choose"</formula1>
    </dataValidation>
    <dataValidation type="list" allowBlank="1" showInputMessage="1" showErrorMessage="1" sqref="B33:D33" xr:uid="{00000000-0002-0000-2600-000004000000}">
      <formula1>"Yes-Directly:High Risk=5,Yes-Indirectly: Medium Risk=3,No: Low Risk=1,Choose"</formula1>
    </dataValidation>
    <dataValidation type="list" allowBlank="1" showInputMessage="1" showErrorMessage="1" sqref="B11" xr:uid="{00000000-0002-0000-2600-000005000000}">
      <formula1>"Yes [High=5],No [Low=1],Choose"</formula1>
    </dataValidation>
    <dataValidation type="list" allowBlank="1" showInputMessage="1" showErrorMessage="1" sqref="B15:E15" xr:uid="{00000000-0002-0000-2600-000006000000}">
      <formula1>"High Risk (2+ Years=5),Medium Risk (1-2 Years=3),Low Risk (0-1 Years=1),Choose"</formula1>
    </dataValidation>
    <dataValidation type="list" allowBlank="1" showInputMessage="1" showErrorMessage="1" sqref="B41:F41" xr:uid="{00000000-0002-0000-2600-000007000000}">
      <formula1>"High Risk (Above 30%)=25,Medium Risk (3% - 30%)=3,Low Risk (Below 3%)=1,Choose"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110"/>
  <sheetViews>
    <sheetView topLeftCell="C33"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44</v>
      </c>
      <c r="C3" s="94"/>
      <c r="D3" s="94"/>
      <c r="E3" s="95"/>
      <c r="H3" t="s">
        <v>135</v>
      </c>
      <c r="K3" s="11" t="s">
        <v>136</v>
      </c>
      <c r="L3" s="12"/>
      <c r="M3" s="12"/>
      <c r="N3" s="13"/>
    </row>
    <row r="4" spans="1:14" ht="15.75" thickBot="1" x14ac:dyDescent="0.3"/>
    <row r="5" spans="1:14" ht="15.75" thickBot="1" x14ac:dyDescent="0.3">
      <c r="A5" t="s">
        <v>1</v>
      </c>
      <c r="C5" s="3" t="s">
        <v>137</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69</v>
      </c>
      <c r="C21" s="94"/>
      <c r="D21" s="95"/>
      <c r="E21" t="s">
        <v>35</v>
      </c>
      <c r="O21" s="6">
        <v>3</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97"/>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11</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22:D22" xr:uid="{00000000-0002-0000-0300-000000000000}">
      <formula1>"(High Risk=5), (Medium Risk=3),None (Low Risk=1), Choose"</formula1>
    </dataValidation>
    <dataValidation type="list" allowBlank="1" showInputMessage="1" showErrorMessage="1" sqref="B21:D21" xr:uid="{00000000-0002-0000-0300-000001000000}">
      <formula1>"Fiscal/Exec./Prog Dir (High Risk=5), Other Significant Staff (Medium Risk=3),None (Low Risk=1), Choose"</formula1>
    </dataValidation>
    <dataValidation type="list" allowBlank="1" showInputMessage="1" showErrorMessage="1" sqref="B19:D20" xr:uid="{00000000-0002-0000-0300-000002000000}">
      <formula1>"Frequently (High Risk=5), Occasionally (Medium Risk=3),Rarely (Low Risk=1), Choose"</formula1>
    </dataValidation>
    <dataValidation type="list" allowBlank="1" showInputMessage="1" showErrorMessage="1" sqref="B37:D37" xr:uid="{00000000-0002-0000-0300-000003000000}">
      <formula1>"High Risk (Below .75)=5,Medium Risk(.75 - 1.00)=3,Low Risk(Over 1.00)=1,Choose"</formula1>
    </dataValidation>
    <dataValidation type="list" allowBlank="1" showInputMessage="1" showErrorMessage="1" sqref="B33:D33" xr:uid="{00000000-0002-0000-0300-000004000000}">
      <formula1>"Yes-Directly:High Risk=5,Yes-Indirectly: Medium Risk=3,No: Low Risk=1,Choose"</formula1>
    </dataValidation>
    <dataValidation type="list" allowBlank="1" showInputMessage="1" showErrorMessage="1" sqref="B11" xr:uid="{00000000-0002-0000-0300-000005000000}">
      <formula1>"Yes [High=5],No [Low=1],Choose"</formula1>
    </dataValidation>
    <dataValidation type="list" allowBlank="1" showInputMessage="1" showErrorMessage="1" sqref="B15:E15" xr:uid="{00000000-0002-0000-0300-000006000000}">
      <formula1>"High Risk (2+ Years=5),Medium Risk (1-2 Years=3),Low Risk (0-1 Years=1),Choose"</formula1>
    </dataValidation>
    <dataValidation type="list" allowBlank="1" showInputMessage="1" showErrorMessage="1" sqref="B41:F41" xr:uid="{00000000-0002-0000-0300-000007000000}">
      <formula1>"High Risk (Above 30%)=25,Medium Risk (3% - 30%)=3,Low Risk (Below 3%)=1,Choose"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110"/>
  <sheetViews>
    <sheetView topLeftCell="A33"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45</v>
      </c>
      <c r="C3" s="94"/>
      <c r="D3" s="94"/>
      <c r="E3" s="95"/>
      <c r="H3" t="s">
        <v>135</v>
      </c>
      <c r="K3" s="11" t="s">
        <v>136</v>
      </c>
      <c r="L3" s="12"/>
      <c r="M3" s="12"/>
      <c r="N3" s="13"/>
    </row>
    <row r="4" spans="1:14" ht="15.75" thickBot="1" x14ac:dyDescent="0.3"/>
    <row r="5" spans="1:14" ht="15.75" thickBot="1" x14ac:dyDescent="0.3">
      <c r="A5" t="s">
        <v>1</v>
      </c>
      <c r="C5" s="3" t="s">
        <v>138</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74</v>
      </c>
      <c r="C15" s="94"/>
      <c r="D15" s="94"/>
      <c r="E15" s="95"/>
      <c r="K15" s="6">
        <v>3</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69</v>
      </c>
      <c r="C21" s="94"/>
      <c r="D21" s="95"/>
      <c r="E21" t="s">
        <v>35</v>
      </c>
      <c r="O21" s="6">
        <v>3</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97" t="s">
        <v>47</v>
      </c>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13</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41:F41" xr:uid="{00000000-0002-0000-0400-000000000000}">
      <formula1>"High Risk (Above 30%)=25,Medium Risk (3% - 30%)=3,Low Risk (Below 3%)=1,Choose"</formula1>
    </dataValidation>
    <dataValidation type="list" allowBlank="1" showInputMessage="1" showErrorMessage="1" sqref="B15:E15" xr:uid="{00000000-0002-0000-0400-000001000000}">
      <formula1>"High Risk (2+ Years=5),Medium Risk (1-2 Years=3),Low Risk (0-1 Years=1),Choose"</formula1>
    </dataValidation>
    <dataValidation type="list" allowBlank="1" showInputMessage="1" showErrorMessage="1" sqref="B11" xr:uid="{00000000-0002-0000-0400-000002000000}">
      <formula1>"Yes [High=5],No [Low=1],Choose"</formula1>
    </dataValidation>
    <dataValidation type="list" allowBlank="1" showInputMessage="1" showErrorMessage="1" sqref="B33:D33" xr:uid="{00000000-0002-0000-0400-000003000000}">
      <formula1>"Yes-Directly:High Risk=5,Yes-Indirectly: Medium Risk=3,No: Low Risk=1,Choose"</formula1>
    </dataValidation>
    <dataValidation type="list" allowBlank="1" showInputMessage="1" showErrorMessage="1" sqref="B37:D37" xr:uid="{00000000-0002-0000-0400-000004000000}">
      <formula1>"High Risk (Below .75)=5,Medium Risk(.75 - 1.00)=3,Low Risk(Over 1.00)=1,Choose"</formula1>
    </dataValidation>
    <dataValidation type="list" allowBlank="1" showInputMessage="1" showErrorMessage="1" sqref="B19:D20" xr:uid="{00000000-0002-0000-0400-000005000000}">
      <formula1>"Frequently (High Risk=5), Occasionally (Medium Risk=3),Rarely (Low Risk=1), Choose"</formula1>
    </dataValidation>
    <dataValidation type="list" allowBlank="1" showInputMessage="1" showErrorMessage="1" sqref="B21:D21" xr:uid="{00000000-0002-0000-0400-000006000000}">
      <formula1>"Fiscal/Exec./Prog Dir (High Risk=5), Other Significant Staff (Medium Risk=3),None (Low Risk=1), Choose"</formula1>
    </dataValidation>
    <dataValidation type="list" allowBlank="1" showInputMessage="1" showErrorMessage="1" sqref="B22:D22" xr:uid="{00000000-0002-0000-0400-000007000000}">
      <formula1>"(High Risk=5), (Medium Risk=3),None (Low Risk=1), Choose"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10"/>
  <sheetViews>
    <sheetView topLeftCell="A45"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49</v>
      </c>
      <c r="C3" s="94"/>
      <c r="D3" s="94"/>
      <c r="E3" s="95"/>
      <c r="H3" t="s">
        <v>135</v>
      </c>
      <c r="K3" s="11" t="s">
        <v>139</v>
      </c>
      <c r="L3" s="12"/>
      <c r="M3" s="12"/>
      <c r="N3" s="13"/>
    </row>
    <row r="4" spans="1:14" ht="15.75" thickBot="1" x14ac:dyDescent="0.3"/>
    <row r="5" spans="1:14" ht="15.75" thickBot="1" x14ac:dyDescent="0.3">
      <c r="A5" t="s">
        <v>1</v>
      </c>
      <c r="C5" s="3" t="s">
        <v>48</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32</v>
      </c>
      <c r="C21" s="94"/>
      <c r="D21" s="95"/>
      <c r="E21" t="s">
        <v>35</v>
      </c>
      <c r="O21" s="6">
        <v>1</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105" t="s">
        <v>52</v>
      </c>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9</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disablePrompts="1" count="8">
    <dataValidation type="list" allowBlank="1" showInputMessage="1" showErrorMessage="1" sqref="B22:D22" xr:uid="{00000000-0002-0000-0500-000000000000}">
      <formula1>"(High Risk=5), (Medium Risk=3),None (Low Risk=1), Choose"</formula1>
    </dataValidation>
    <dataValidation type="list" allowBlank="1" showInputMessage="1" showErrorMessage="1" sqref="B21:D21" xr:uid="{00000000-0002-0000-0500-000001000000}">
      <formula1>"Fiscal/Exec./Prog Dir (High Risk=5), Other Significant Staff (Medium Risk=3),None (Low Risk=1), Choose"</formula1>
    </dataValidation>
    <dataValidation type="list" allowBlank="1" showInputMessage="1" showErrorMessage="1" sqref="B19:D20" xr:uid="{00000000-0002-0000-0500-000002000000}">
      <formula1>"Frequently (High Risk=5), Occasionally (Medium Risk=3),Rarely (Low Risk=1), Choose"</formula1>
    </dataValidation>
    <dataValidation type="list" allowBlank="1" showInputMessage="1" showErrorMessage="1" sqref="B37:D37" xr:uid="{00000000-0002-0000-0500-000003000000}">
      <formula1>"High Risk (Below .75)=5,Medium Risk(.75 - 1.00)=3,Low Risk(Over 1.00)=1,Choose"</formula1>
    </dataValidation>
    <dataValidation type="list" allowBlank="1" showInputMessage="1" showErrorMessage="1" sqref="B33:D33" xr:uid="{00000000-0002-0000-0500-000004000000}">
      <formula1>"Yes-Directly:High Risk=5,Yes-Indirectly: Medium Risk=3,No: Low Risk=1,Choose"</formula1>
    </dataValidation>
    <dataValidation type="list" allowBlank="1" showInputMessage="1" showErrorMessage="1" sqref="B11" xr:uid="{00000000-0002-0000-0500-000005000000}">
      <formula1>"Yes [High=5],No [Low=1],Choose"</formula1>
    </dataValidation>
    <dataValidation type="list" allowBlank="1" showInputMessage="1" showErrorMessage="1" sqref="B15:E15" xr:uid="{00000000-0002-0000-0500-000006000000}">
      <formula1>"High Risk (2+ Years=5),Medium Risk (1-2 Years=3),Low Risk (0-1 Years=1),Choose"</formula1>
    </dataValidation>
    <dataValidation type="list" allowBlank="1" showInputMessage="1" showErrorMessage="1" sqref="B41:F41" xr:uid="{00000000-0002-0000-0500-000007000000}">
      <formula1>"High Risk (Above 30%)=25,Medium Risk (3% - 30%)=3,Low Risk (Below 3%)=1,Choose"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110"/>
  <sheetViews>
    <sheetView topLeftCell="A28" workbookViewId="0">
      <selection activeCell="H3" sqref="H3"/>
    </sheetView>
  </sheetViews>
  <sheetFormatPr defaultRowHeight="15" x14ac:dyDescent="0.25"/>
  <cols>
    <col min="2" max="2" width="12.42578125" customWidth="1"/>
    <col min="3" max="3" width="7.28515625" customWidth="1"/>
    <col min="4" max="4" width="20.28515625" customWidth="1"/>
    <col min="13" max="13" width="7.42578125" customWidth="1"/>
  </cols>
  <sheetData>
    <row r="1" spans="1:12" x14ac:dyDescent="0.25">
      <c r="A1" t="s">
        <v>133</v>
      </c>
    </row>
    <row r="2" spans="1:12" ht="15.75" thickBot="1" x14ac:dyDescent="0.3"/>
    <row r="3" spans="1:12" ht="15.75" thickBot="1" x14ac:dyDescent="0.3">
      <c r="A3" t="s">
        <v>0</v>
      </c>
      <c r="B3" s="93" t="s">
        <v>174</v>
      </c>
      <c r="C3" s="94"/>
      <c r="D3" s="94"/>
      <c r="E3" s="95"/>
      <c r="H3" t="s">
        <v>135</v>
      </c>
      <c r="K3" s="11" t="s">
        <v>140</v>
      </c>
      <c r="L3" s="12"/>
    </row>
    <row r="4" spans="1:12" ht="15.75" thickBot="1" x14ac:dyDescent="0.3">
      <c r="B4" s="14" t="s">
        <v>173</v>
      </c>
    </row>
    <row r="5" spans="1:12" ht="15.75" thickBot="1" x14ac:dyDescent="0.3">
      <c r="A5" t="s">
        <v>1</v>
      </c>
      <c r="C5" s="3" t="s">
        <v>175</v>
      </c>
      <c r="D5" s="4"/>
      <c r="E5" s="4"/>
      <c r="F5" s="5"/>
    </row>
    <row r="6" spans="1:12" x14ac:dyDescent="0.25">
      <c r="C6" s="10"/>
      <c r="D6" s="10"/>
      <c r="E6" s="10"/>
      <c r="F6" s="10"/>
    </row>
    <row r="7" spans="1:12" x14ac:dyDescent="0.25">
      <c r="B7" t="s">
        <v>26</v>
      </c>
      <c r="C7" s="10"/>
      <c r="D7" s="10"/>
      <c r="E7" s="10"/>
      <c r="F7" s="10"/>
    </row>
    <row r="9" spans="1:12" x14ac:dyDescent="0.25">
      <c r="A9" s="1" t="s">
        <v>4</v>
      </c>
      <c r="B9" t="s">
        <v>2</v>
      </c>
      <c r="I9" t="s">
        <v>17</v>
      </c>
    </row>
    <row r="10" spans="1:12" ht="15.75" thickBot="1" x14ac:dyDescent="0.3"/>
    <row r="11" spans="1:12" ht="15.75" thickBot="1" x14ac:dyDescent="0.3">
      <c r="B11" s="2" t="s">
        <v>29</v>
      </c>
      <c r="F11">
        <v>1</v>
      </c>
      <c r="I11" s="6">
        <v>1</v>
      </c>
    </row>
    <row r="13" spans="1:12" x14ac:dyDescent="0.25">
      <c r="A13" s="1" t="s">
        <v>5</v>
      </c>
      <c r="B13" t="s">
        <v>3</v>
      </c>
      <c r="K13" t="s">
        <v>17</v>
      </c>
    </row>
    <row r="14" spans="1:12" ht="15.75" thickBot="1" x14ac:dyDescent="0.3"/>
    <row r="15" spans="1:12" ht="15.75" thickBot="1" x14ac:dyDescent="0.3">
      <c r="B15" s="93" t="s">
        <v>34</v>
      </c>
      <c r="C15" s="94"/>
      <c r="D15" s="94"/>
      <c r="E15" s="95"/>
      <c r="K15" s="6">
        <v>1</v>
      </c>
    </row>
    <row r="17" spans="1:14" x14ac:dyDescent="0.25">
      <c r="A17" s="1" t="s">
        <v>6</v>
      </c>
      <c r="B17" t="s">
        <v>14</v>
      </c>
      <c r="N17" t="s">
        <v>17</v>
      </c>
    </row>
    <row r="18" spans="1:14" ht="15.75" thickBot="1" x14ac:dyDescent="0.3">
      <c r="A18" s="1"/>
    </row>
    <row r="19" spans="1:14" ht="15.75" thickBot="1" x14ac:dyDescent="0.3">
      <c r="A19" s="1"/>
      <c r="B19" s="93" t="s">
        <v>57</v>
      </c>
      <c r="C19" s="94"/>
      <c r="D19" s="95"/>
      <c r="E19" t="s">
        <v>7</v>
      </c>
      <c r="N19" s="6">
        <v>5</v>
      </c>
    </row>
    <row r="20" spans="1:14" ht="15.75" thickBot="1" x14ac:dyDescent="0.3">
      <c r="A20" s="1"/>
      <c r="B20" s="93" t="s">
        <v>30</v>
      </c>
      <c r="C20" s="94"/>
      <c r="D20" s="95"/>
      <c r="E20" t="s">
        <v>8</v>
      </c>
      <c r="N20" s="6">
        <v>3</v>
      </c>
    </row>
    <row r="21" spans="1:14" ht="15.75" thickBot="1" x14ac:dyDescent="0.3">
      <c r="A21" s="1"/>
      <c r="B21" s="93" t="s">
        <v>32</v>
      </c>
      <c r="C21" s="94"/>
      <c r="D21" s="95"/>
      <c r="E21" t="s">
        <v>35</v>
      </c>
      <c r="N21" s="6">
        <v>1</v>
      </c>
    </row>
    <row r="22" spans="1:14" ht="15.75" thickBot="1" x14ac:dyDescent="0.3">
      <c r="A22" s="1"/>
      <c r="B22" s="93" t="s">
        <v>32</v>
      </c>
      <c r="C22" s="94"/>
      <c r="D22" s="95"/>
      <c r="E22" t="s">
        <v>9</v>
      </c>
      <c r="F22" s="96" t="s">
        <v>176</v>
      </c>
      <c r="G22" s="96"/>
      <c r="H22" s="96"/>
      <c r="I22" s="96"/>
      <c r="J22" s="96"/>
      <c r="K22" s="96"/>
      <c r="L22" s="96"/>
      <c r="N22" s="6">
        <v>5</v>
      </c>
    </row>
    <row r="23" spans="1:14" x14ac:dyDescent="0.25">
      <c r="A23" s="1"/>
      <c r="B23" s="1"/>
      <c r="C23" s="1"/>
      <c r="D23" s="1"/>
    </row>
    <row r="24" spans="1:14" ht="15.75" thickBot="1" x14ac:dyDescent="0.3">
      <c r="A24" s="1"/>
      <c r="C24" t="s">
        <v>10</v>
      </c>
    </row>
    <row r="25" spans="1:14" x14ac:dyDescent="0.25">
      <c r="A25" s="1"/>
      <c r="C25" s="114"/>
      <c r="D25" s="115"/>
      <c r="E25" s="115"/>
      <c r="F25" s="115"/>
      <c r="G25" s="115"/>
      <c r="H25" s="115"/>
      <c r="I25" s="115"/>
      <c r="J25" s="115"/>
      <c r="K25" s="115"/>
      <c r="L25" s="116"/>
    </row>
    <row r="26" spans="1:14" x14ac:dyDescent="0.25">
      <c r="A26" s="1"/>
      <c r="C26" s="117"/>
      <c r="D26" s="118"/>
      <c r="E26" s="118"/>
      <c r="F26" s="118"/>
      <c r="G26" s="118"/>
      <c r="H26" s="118"/>
      <c r="I26" s="118"/>
      <c r="J26" s="118"/>
      <c r="K26" s="118"/>
      <c r="L26" s="119"/>
    </row>
    <row r="27" spans="1:14" x14ac:dyDescent="0.25">
      <c r="A27" s="1"/>
      <c r="C27" s="117"/>
      <c r="D27" s="118"/>
      <c r="E27" s="118"/>
      <c r="F27" s="118"/>
      <c r="G27" s="118"/>
      <c r="H27" s="118"/>
      <c r="I27" s="118"/>
      <c r="J27" s="118"/>
      <c r="K27" s="118"/>
      <c r="L27" s="119"/>
    </row>
    <row r="28" spans="1:14" x14ac:dyDescent="0.25">
      <c r="A28" s="1"/>
      <c r="C28" s="117"/>
      <c r="D28" s="118"/>
      <c r="E28" s="118"/>
      <c r="F28" s="118"/>
      <c r="G28" s="118"/>
      <c r="H28" s="118"/>
      <c r="I28" s="118"/>
      <c r="J28" s="118"/>
      <c r="K28" s="118"/>
      <c r="L28" s="119"/>
    </row>
    <row r="29" spans="1:14" ht="15.75" thickBot="1" x14ac:dyDescent="0.3">
      <c r="A29" s="1"/>
      <c r="C29" s="120"/>
      <c r="D29" s="121"/>
      <c r="E29" s="121"/>
      <c r="F29" s="121"/>
      <c r="G29" s="121"/>
      <c r="H29" s="121"/>
      <c r="I29" s="121"/>
      <c r="J29" s="121"/>
      <c r="K29" s="121"/>
      <c r="L29" s="122"/>
    </row>
    <row r="30" spans="1:14" x14ac:dyDescent="0.25">
      <c r="A30" s="1"/>
    </row>
    <row r="31" spans="1:14" x14ac:dyDescent="0.25">
      <c r="A31" s="1" t="s">
        <v>11</v>
      </c>
      <c r="B31" t="s">
        <v>63</v>
      </c>
      <c r="N31" t="s">
        <v>17</v>
      </c>
    </row>
    <row r="32" spans="1:14"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row>
    <row r="36" spans="1:14" ht="15.75" thickBot="1" x14ac:dyDescent="0.3">
      <c r="A36" s="1"/>
    </row>
    <row r="37" spans="1:14" ht="15.75" thickBot="1" x14ac:dyDescent="0.3">
      <c r="A37" s="1"/>
      <c r="B37" s="93" t="s">
        <v>33</v>
      </c>
      <c r="C37" s="94"/>
      <c r="D37" s="95"/>
      <c r="F37" t="s">
        <v>177</v>
      </c>
      <c r="N37" s="6">
        <v>1</v>
      </c>
    </row>
    <row r="38" spans="1:14" x14ac:dyDescent="0.25">
      <c r="A38" s="1"/>
    </row>
    <row r="39" spans="1:14" x14ac:dyDescent="0.25">
      <c r="A39" s="1" t="s">
        <v>13</v>
      </c>
      <c r="B39" t="s">
        <v>37</v>
      </c>
    </row>
    <row r="40" spans="1:14" ht="15.75" thickBot="1" x14ac:dyDescent="0.3">
      <c r="A40" s="1"/>
    </row>
    <row r="41" spans="1:14" ht="15.75" thickBot="1" x14ac:dyDescent="0.3">
      <c r="A41" s="1"/>
      <c r="B41" s="93" t="s">
        <v>144</v>
      </c>
      <c r="C41" s="94"/>
      <c r="D41" s="94"/>
      <c r="E41" s="94"/>
      <c r="F41" s="95"/>
      <c r="N41" s="6">
        <v>25</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+I11+K15+N19+N20+N21+N22+N33+N37+N41</f>
        <v>43</v>
      </c>
      <c r="F47" s="93" t="str">
        <f>IF(B47&lt;16, "LOW RISK", " ")</f>
        <v xml:space="preserve"> </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HIGH RISK</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1</v>
      </c>
      <c r="F62" s="8">
        <f>IF(B47&gt;30,1,0)</f>
        <v>1</v>
      </c>
    </row>
    <row r="63" spans="1:7" x14ac:dyDescent="0.25">
      <c r="A63" s="1"/>
      <c r="E63" s="8">
        <f>IF(B47&lt;30,2,0)</f>
        <v>0</v>
      </c>
      <c r="F63" s="8">
        <f>IF(C47&lt;30,2,0)</f>
        <v>2</v>
      </c>
    </row>
    <row r="64" spans="1:7" x14ac:dyDescent="0.25">
      <c r="A64" s="1"/>
      <c r="E64" s="8">
        <f>+E62+E63</f>
        <v>1</v>
      </c>
      <c r="F64" s="8">
        <f>+F62+F63</f>
        <v>3</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count="8">
    <dataValidation type="list" allowBlank="1" showInputMessage="1" showErrorMessage="1" sqref="B22:D22" xr:uid="{00000000-0002-0000-0600-000000000000}">
      <formula1>"(High Risk=5), (Medium Risk=3),None (Low Risk=1), Choose"</formula1>
    </dataValidation>
    <dataValidation type="list" allowBlank="1" showInputMessage="1" showErrorMessage="1" sqref="B21:D21" xr:uid="{00000000-0002-0000-0600-000001000000}">
      <formula1>"Fiscal/Exec./Prog Dir (High Risk=5), Other Significant Staff (Medium Risk=3),None (Low Risk=1), Choose"</formula1>
    </dataValidation>
    <dataValidation type="list" allowBlank="1" showInputMessage="1" showErrorMessage="1" sqref="B19:D20" xr:uid="{00000000-0002-0000-0600-000002000000}">
      <formula1>"Frequently (High Risk=5), Occasionally (Medium Risk=3),Rarely (Low Risk=1), Choose"</formula1>
    </dataValidation>
    <dataValidation type="list" allowBlank="1" showInputMessage="1" showErrorMessage="1" sqref="B37:D37" xr:uid="{00000000-0002-0000-0600-000003000000}">
      <formula1>"High Risk (Below .75)=5,Medium Risk(.75 - 1.00)=3,Low Risk(Over 1.00)=1,Choose"</formula1>
    </dataValidation>
    <dataValidation type="list" allowBlank="1" showInputMessage="1" showErrorMessage="1" sqref="B33:D33" xr:uid="{00000000-0002-0000-0600-000004000000}">
      <formula1>"Yes-Directly:High Risk=5,Yes-Indirectly: Medium Risk=3,No: Low Risk=1,Choose"</formula1>
    </dataValidation>
    <dataValidation type="list" allowBlank="1" showInputMessage="1" showErrorMessage="1" sqref="B11" xr:uid="{00000000-0002-0000-0600-000005000000}">
      <formula1>"Yes [High=5],No [Low=1],Choose"</formula1>
    </dataValidation>
    <dataValidation type="list" allowBlank="1" showInputMessage="1" showErrorMessage="1" sqref="B15:E15" xr:uid="{00000000-0002-0000-0600-000006000000}">
      <formula1>"High Risk (2+ Years=5),Medium Risk (1-2 Years=3),Low Risk (0-1 Years=1),Choose"</formula1>
    </dataValidation>
    <dataValidation type="list" allowBlank="1" showInputMessage="1" showErrorMessage="1" sqref="B41:F41" xr:uid="{00000000-0002-0000-0600-000007000000}">
      <formula1>"High Risk (Above 30%)=25,Medium Risk (3% - 30%)=3,Low Risk (Below 3%)=1,Choose"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10"/>
  <sheetViews>
    <sheetView topLeftCell="A45" workbookViewId="0">
      <selection activeCell="H3" sqref="H3"/>
    </sheetView>
  </sheetViews>
  <sheetFormatPr defaultRowHeight="15" x14ac:dyDescent="0.25"/>
  <cols>
    <col min="2" max="2" width="12.42578125" customWidth="1"/>
    <col min="3" max="3" width="7.28515625" customWidth="1"/>
  </cols>
  <sheetData>
    <row r="1" spans="1:14" x14ac:dyDescent="0.25">
      <c r="A1" t="s">
        <v>133</v>
      </c>
    </row>
    <row r="2" spans="1:14" ht="15.75" thickBot="1" x14ac:dyDescent="0.3"/>
    <row r="3" spans="1:14" ht="15.75" thickBot="1" x14ac:dyDescent="0.3">
      <c r="A3" t="s">
        <v>0</v>
      </c>
      <c r="B3" s="93" t="s">
        <v>50</v>
      </c>
      <c r="C3" s="94"/>
      <c r="D3" s="94"/>
      <c r="E3" s="95"/>
      <c r="K3" s="11" t="s">
        <v>136</v>
      </c>
      <c r="L3" s="12"/>
      <c r="M3" s="12"/>
      <c r="N3" s="13"/>
    </row>
    <row r="4" spans="1:14" ht="15.75" thickBot="1" x14ac:dyDescent="0.3"/>
    <row r="5" spans="1:14" ht="15.75" thickBot="1" x14ac:dyDescent="0.3">
      <c r="A5" t="s">
        <v>1</v>
      </c>
      <c r="C5" s="3" t="s">
        <v>51</v>
      </c>
      <c r="D5" s="4"/>
      <c r="E5" s="4"/>
      <c r="F5" s="5"/>
    </row>
    <row r="6" spans="1:14" x14ac:dyDescent="0.25">
      <c r="C6" s="10"/>
      <c r="D6" s="10"/>
      <c r="E6" s="10"/>
      <c r="F6" s="10"/>
    </row>
    <row r="7" spans="1:14" x14ac:dyDescent="0.25">
      <c r="B7" t="s">
        <v>26</v>
      </c>
      <c r="C7" s="10"/>
      <c r="D7" s="10"/>
      <c r="E7" s="10"/>
      <c r="F7" s="10"/>
    </row>
    <row r="9" spans="1:14" x14ac:dyDescent="0.25">
      <c r="A9" s="1" t="s">
        <v>4</v>
      </c>
      <c r="B9" t="s">
        <v>2</v>
      </c>
      <c r="I9" t="s">
        <v>17</v>
      </c>
    </row>
    <row r="10" spans="1:14" ht="15.75" thickBot="1" x14ac:dyDescent="0.3"/>
    <row r="11" spans="1:14" ht="15.75" thickBot="1" x14ac:dyDescent="0.3">
      <c r="B11" s="2" t="s">
        <v>29</v>
      </c>
      <c r="I11" s="6">
        <v>1</v>
      </c>
    </row>
    <row r="13" spans="1:14" x14ac:dyDescent="0.25">
      <c r="A13" s="1" t="s">
        <v>5</v>
      </c>
      <c r="B13" t="s">
        <v>3</v>
      </c>
      <c r="K13" t="s">
        <v>17</v>
      </c>
    </row>
    <row r="14" spans="1:14" ht="15.75" thickBot="1" x14ac:dyDescent="0.3"/>
    <row r="15" spans="1:14" ht="15.75" thickBot="1" x14ac:dyDescent="0.3">
      <c r="B15" s="93" t="s">
        <v>34</v>
      </c>
      <c r="C15" s="94"/>
      <c r="D15" s="94"/>
      <c r="E15" s="95"/>
      <c r="K15" s="6">
        <v>1</v>
      </c>
    </row>
    <row r="17" spans="1:15" x14ac:dyDescent="0.25">
      <c r="A17" s="1" t="s">
        <v>6</v>
      </c>
      <c r="B17" t="s">
        <v>14</v>
      </c>
      <c r="O17" t="s">
        <v>17</v>
      </c>
    </row>
    <row r="18" spans="1:15" ht="15.75" thickBot="1" x14ac:dyDescent="0.3">
      <c r="A18" s="1"/>
    </row>
    <row r="19" spans="1:15" ht="15.75" thickBot="1" x14ac:dyDescent="0.3">
      <c r="A19" s="1"/>
      <c r="B19" s="93" t="s">
        <v>31</v>
      </c>
      <c r="C19" s="94"/>
      <c r="D19" s="95"/>
      <c r="E19" t="s">
        <v>7</v>
      </c>
      <c r="O19" s="6">
        <v>1</v>
      </c>
    </row>
    <row r="20" spans="1:15" ht="15.75" thickBot="1" x14ac:dyDescent="0.3">
      <c r="A20" s="1"/>
      <c r="B20" s="93" t="s">
        <v>31</v>
      </c>
      <c r="C20" s="94"/>
      <c r="D20" s="95"/>
      <c r="E20" t="s">
        <v>8</v>
      </c>
      <c r="O20" s="6">
        <v>1</v>
      </c>
    </row>
    <row r="21" spans="1:15" ht="15.75" thickBot="1" x14ac:dyDescent="0.3">
      <c r="A21" s="1"/>
      <c r="B21" s="93" t="s">
        <v>32</v>
      </c>
      <c r="C21" s="94"/>
      <c r="D21" s="95"/>
      <c r="E21" t="s">
        <v>35</v>
      </c>
      <c r="O21" s="6">
        <v>1</v>
      </c>
    </row>
    <row r="22" spans="1:15" ht="15.75" thickBot="1" x14ac:dyDescent="0.3">
      <c r="A22" s="1"/>
      <c r="B22" s="93" t="s">
        <v>32</v>
      </c>
      <c r="C22" s="94"/>
      <c r="D22" s="95"/>
      <c r="E22" t="s">
        <v>9</v>
      </c>
      <c r="F22" s="96"/>
      <c r="G22" s="96"/>
      <c r="H22" s="96"/>
      <c r="I22" s="96"/>
      <c r="J22" s="96"/>
      <c r="K22" s="96"/>
      <c r="L22" s="96"/>
      <c r="O22" s="6">
        <v>1</v>
      </c>
    </row>
    <row r="23" spans="1:15" x14ac:dyDescent="0.25">
      <c r="A23" s="1"/>
      <c r="B23" s="1"/>
      <c r="C23" s="1"/>
      <c r="D23" s="1"/>
    </row>
    <row r="24" spans="1:15" ht="15.75" thickBot="1" x14ac:dyDescent="0.3">
      <c r="A24" s="1"/>
      <c r="C24" t="s">
        <v>10</v>
      </c>
    </row>
    <row r="25" spans="1:15" x14ac:dyDescent="0.25">
      <c r="A25" s="1"/>
      <c r="C25" s="97"/>
      <c r="D25" s="98"/>
      <c r="E25" s="98"/>
      <c r="F25" s="98"/>
      <c r="G25" s="98"/>
      <c r="H25" s="98"/>
      <c r="I25" s="98"/>
      <c r="J25" s="98"/>
      <c r="K25" s="98"/>
      <c r="L25" s="99"/>
    </row>
    <row r="26" spans="1:15" x14ac:dyDescent="0.25">
      <c r="A26" s="1"/>
      <c r="C26" s="100"/>
      <c r="D26" s="86"/>
      <c r="E26" s="86"/>
      <c r="F26" s="86"/>
      <c r="G26" s="86"/>
      <c r="H26" s="86"/>
      <c r="I26" s="86"/>
      <c r="J26" s="86"/>
      <c r="K26" s="86"/>
      <c r="L26" s="101"/>
    </row>
    <row r="27" spans="1:15" x14ac:dyDescent="0.25">
      <c r="A27" s="1"/>
      <c r="C27" s="100"/>
      <c r="D27" s="86"/>
      <c r="E27" s="86"/>
      <c r="F27" s="86"/>
      <c r="G27" s="86"/>
      <c r="H27" s="86"/>
      <c r="I27" s="86"/>
      <c r="J27" s="86"/>
      <c r="K27" s="86"/>
      <c r="L27" s="101"/>
    </row>
    <row r="28" spans="1:15" x14ac:dyDescent="0.25">
      <c r="A28" s="1"/>
      <c r="C28" s="100"/>
      <c r="D28" s="86"/>
      <c r="E28" s="86"/>
      <c r="F28" s="86"/>
      <c r="G28" s="86"/>
      <c r="H28" s="86"/>
      <c r="I28" s="86"/>
      <c r="J28" s="86"/>
      <c r="K28" s="86"/>
      <c r="L28" s="101"/>
    </row>
    <row r="29" spans="1:15" ht="15.75" thickBot="1" x14ac:dyDescent="0.3">
      <c r="A29" s="1"/>
      <c r="C29" s="102"/>
      <c r="D29" s="103"/>
      <c r="E29" s="103"/>
      <c r="F29" s="103"/>
      <c r="G29" s="103"/>
      <c r="H29" s="103"/>
      <c r="I29" s="103"/>
      <c r="J29" s="103"/>
      <c r="K29" s="103"/>
      <c r="L29" s="104"/>
    </row>
    <row r="30" spans="1:15" x14ac:dyDescent="0.25">
      <c r="A30" s="1"/>
    </row>
    <row r="31" spans="1:15" x14ac:dyDescent="0.25">
      <c r="A31" s="1" t="s">
        <v>11</v>
      </c>
      <c r="B31" t="s">
        <v>15</v>
      </c>
      <c r="N31" t="s">
        <v>17</v>
      </c>
    </row>
    <row r="32" spans="1:15" ht="15.75" thickBot="1" x14ac:dyDescent="0.3">
      <c r="A32" s="1"/>
    </row>
    <row r="33" spans="1:14" ht="15.75" thickBot="1" x14ac:dyDescent="0.3">
      <c r="A33" s="1"/>
      <c r="B33" s="93" t="s">
        <v>40</v>
      </c>
      <c r="C33" s="94"/>
      <c r="D33" s="95"/>
      <c r="N33" s="6">
        <v>1</v>
      </c>
    </row>
    <row r="34" spans="1:14" x14ac:dyDescent="0.25">
      <c r="A34" s="1"/>
    </row>
    <row r="35" spans="1:14" x14ac:dyDescent="0.25">
      <c r="A35" s="1" t="s">
        <v>12</v>
      </c>
      <c r="B35" t="s">
        <v>16</v>
      </c>
      <c r="N35" t="s">
        <v>17</v>
      </c>
    </row>
    <row r="36" spans="1:14" ht="15.75" thickBot="1" x14ac:dyDescent="0.3">
      <c r="A36" s="1"/>
    </row>
    <row r="37" spans="1:14" ht="15.75" thickBot="1" x14ac:dyDescent="0.3">
      <c r="A37" s="1"/>
      <c r="B37" s="93" t="s">
        <v>33</v>
      </c>
      <c r="C37" s="94"/>
      <c r="D37" s="95"/>
      <c r="N37" s="6">
        <v>1</v>
      </c>
    </row>
    <row r="38" spans="1:14" x14ac:dyDescent="0.25">
      <c r="A38" s="1"/>
    </row>
    <row r="39" spans="1:14" x14ac:dyDescent="0.25">
      <c r="A39" s="1" t="s">
        <v>13</v>
      </c>
      <c r="B39" t="s">
        <v>37</v>
      </c>
      <c r="N39" t="s">
        <v>17</v>
      </c>
    </row>
    <row r="40" spans="1:14" ht="15.75" thickBot="1" x14ac:dyDescent="0.3">
      <c r="A40" s="1"/>
    </row>
    <row r="41" spans="1:14" ht="15.75" thickBot="1" x14ac:dyDescent="0.3">
      <c r="A41" s="1"/>
      <c r="B41" s="93" t="s">
        <v>43</v>
      </c>
      <c r="C41" s="94"/>
      <c r="D41" s="94"/>
      <c r="E41" s="94"/>
      <c r="F41" s="95"/>
      <c r="N41" s="6">
        <v>1</v>
      </c>
    </row>
    <row r="42" spans="1:14" x14ac:dyDescent="0.25">
      <c r="A42" s="1"/>
    </row>
    <row r="43" spans="1:14" x14ac:dyDescent="0.25">
      <c r="A43" s="1"/>
    </row>
    <row r="44" spans="1:14" x14ac:dyDescent="0.25">
      <c r="A44" s="1"/>
    </row>
    <row r="45" spans="1:14" ht="15.75" x14ac:dyDescent="0.25">
      <c r="A45" s="1"/>
      <c r="B45" s="9" t="s">
        <v>18</v>
      </c>
      <c r="C45" s="9"/>
      <c r="D45" s="9"/>
      <c r="E45" s="9"/>
      <c r="F45" s="9" t="s">
        <v>19</v>
      </c>
      <c r="G45" s="9"/>
      <c r="H45" s="9"/>
      <c r="I45" s="9"/>
      <c r="J45" s="9" t="s">
        <v>20</v>
      </c>
    </row>
    <row r="46" spans="1:14" ht="15.75" thickBot="1" x14ac:dyDescent="0.3">
      <c r="A46" s="1"/>
      <c r="J46" t="s">
        <v>21</v>
      </c>
      <c r="K46" t="s">
        <v>22</v>
      </c>
    </row>
    <row r="47" spans="1:14" ht="15.75" thickBot="1" x14ac:dyDescent="0.3">
      <c r="A47" s="1"/>
      <c r="B47" s="7">
        <f>+I11+K15+O19+O20+O21+O22+N33+N37+N41</f>
        <v>9</v>
      </c>
      <c r="F47" s="93" t="str">
        <f>IF(B47&lt;16, "LOW RISK", " ")</f>
        <v>LOW RISK</v>
      </c>
      <c r="G47" s="95"/>
      <c r="J47" t="s">
        <v>23</v>
      </c>
      <c r="K47" t="s">
        <v>24</v>
      </c>
    </row>
    <row r="48" spans="1:14" ht="15.75" thickBot="1" x14ac:dyDescent="0.3">
      <c r="A48" s="1"/>
      <c r="F48" s="93" t="str">
        <f>IF(E64=3,"MEDIUM RISK"," ")</f>
        <v xml:space="preserve"> </v>
      </c>
      <c r="G48" s="95"/>
      <c r="J48" t="s">
        <v>36</v>
      </c>
      <c r="K48" t="s">
        <v>25</v>
      </c>
    </row>
    <row r="49" spans="1:7" ht="15.75" thickBot="1" x14ac:dyDescent="0.3">
      <c r="A49" s="1"/>
      <c r="F49" s="93" t="str">
        <f>IF(B47&gt;30, "HIGH RISK", " ")</f>
        <v xml:space="preserve"> </v>
      </c>
      <c r="G49" s="95"/>
    </row>
    <row r="50" spans="1:7" x14ac:dyDescent="0.25">
      <c r="A50" s="1"/>
    </row>
    <row r="51" spans="1:7" x14ac:dyDescent="0.25">
      <c r="A51" s="1"/>
    </row>
    <row r="52" spans="1:7" x14ac:dyDescent="0.25">
      <c r="A52" s="1"/>
    </row>
    <row r="53" spans="1:7" x14ac:dyDescent="0.25">
      <c r="A53" s="1"/>
    </row>
    <row r="54" spans="1:7" x14ac:dyDescent="0.25">
      <c r="A54" s="1"/>
    </row>
    <row r="55" spans="1:7" x14ac:dyDescent="0.25">
      <c r="A55" s="1"/>
    </row>
    <row r="56" spans="1:7" x14ac:dyDescent="0.25">
      <c r="A56" s="1"/>
    </row>
    <row r="57" spans="1:7" x14ac:dyDescent="0.25">
      <c r="A57" s="1"/>
    </row>
    <row r="58" spans="1:7" x14ac:dyDescent="0.25">
      <c r="A58" s="1"/>
    </row>
    <row r="59" spans="1:7" x14ac:dyDescent="0.25">
      <c r="A59" s="1"/>
    </row>
    <row r="60" spans="1:7" x14ac:dyDescent="0.25">
      <c r="A60" s="1"/>
    </row>
    <row r="61" spans="1:7" x14ac:dyDescent="0.25">
      <c r="A61" s="1"/>
    </row>
    <row r="62" spans="1:7" x14ac:dyDescent="0.25">
      <c r="A62" s="1"/>
      <c r="E62" s="8">
        <f>IF(B47&gt;16,1,0)</f>
        <v>0</v>
      </c>
      <c r="F62" s="8">
        <f>IF(B47&gt;30,1,0)</f>
        <v>0</v>
      </c>
    </row>
    <row r="63" spans="1:7" x14ac:dyDescent="0.25">
      <c r="A63" s="1"/>
      <c r="E63" s="8">
        <f>IF(B47&lt;30,2,0)</f>
        <v>2</v>
      </c>
      <c r="F63" s="8">
        <f>IF(C47&lt;30,2,0)</f>
        <v>2</v>
      </c>
    </row>
    <row r="64" spans="1:7" x14ac:dyDescent="0.25">
      <c r="A64" s="1"/>
      <c r="E64" s="8">
        <f>+E62+E63</f>
        <v>2</v>
      </c>
      <c r="F64" s="8">
        <f>+F62+F63</f>
        <v>2</v>
      </c>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row r="104" spans="1:1" x14ac:dyDescent="0.25">
      <c r="A104" s="1"/>
    </row>
    <row r="105" spans="1:1" x14ac:dyDescent="0.25">
      <c r="A105" s="1"/>
    </row>
    <row r="106" spans="1:1" x14ac:dyDescent="0.25">
      <c r="A106" s="1"/>
    </row>
    <row r="107" spans="1:1" x14ac:dyDescent="0.25">
      <c r="A107" s="1"/>
    </row>
    <row r="108" spans="1:1" x14ac:dyDescent="0.25">
      <c r="A108" s="1"/>
    </row>
    <row r="109" spans="1:1" x14ac:dyDescent="0.25">
      <c r="A109" s="1"/>
    </row>
    <row r="110" spans="1:1" x14ac:dyDescent="0.25">
      <c r="A110" s="1"/>
    </row>
  </sheetData>
  <mergeCells count="14">
    <mergeCell ref="F48:G48"/>
    <mergeCell ref="F49:G49"/>
    <mergeCell ref="F22:L22"/>
    <mergeCell ref="C25:L29"/>
    <mergeCell ref="B33:D33"/>
    <mergeCell ref="B37:D37"/>
    <mergeCell ref="B41:F41"/>
    <mergeCell ref="F47:G47"/>
    <mergeCell ref="B22:D22"/>
    <mergeCell ref="B3:E3"/>
    <mergeCell ref="B15:E15"/>
    <mergeCell ref="B19:D19"/>
    <mergeCell ref="B20:D20"/>
    <mergeCell ref="B21:D21"/>
  </mergeCells>
  <dataValidations disablePrompts="1" count="8">
    <dataValidation type="list" allowBlank="1" showInputMessage="1" showErrorMessage="1" sqref="B41:F41" xr:uid="{00000000-0002-0000-0700-000000000000}">
      <formula1>"High Risk (Above 30%)=25,Medium Risk (3% - 30%)=3,Low Risk (Below 3%)=1,Choose"</formula1>
    </dataValidation>
    <dataValidation type="list" allowBlank="1" showInputMessage="1" showErrorMessage="1" sqref="B15:E15" xr:uid="{00000000-0002-0000-0700-000001000000}">
      <formula1>"High Risk (2+ Years=5),Medium Risk (1-2 Years=3),Low Risk (0-1 Years=1),Choose"</formula1>
    </dataValidation>
    <dataValidation type="list" allowBlank="1" showInputMessage="1" showErrorMessage="1" sqref="B11" xr:uid="{00000000-0002-0000-0700-000002000000}">
      <formula1>"Yes [High=5],No [Low=1],Choose"</formula1>
    </dataValidation>
    <dataValidation type="list" allowBlank="1" showInputMessage="1" showErrorMessage="1" sqref="B33:D33" xr:uid="{00000000-0002-0000-0700-000003000000}">
      <formula1>"Yes-Directly:High Risk=5,Yes-Indirectly: Medium Risk=3,No: Low Risk=1,Choose"</formula1>
    </dataValidation>
    <dataValidation type="list" allowBlank="1" showInputMessage="1" showErrorMessage="1" sqref="B37:D37" xr:uid="{00000000-0002-0000-0700-000004000000}">
      <formula1>"High Risk (Below .75)=5,Medium Risk(.75 - 1.00)=3,Low Risk(Over 1.00)=1,Choose"</formula1>
    </dataValidation>
    <dataValidation type="list" allowBlank="1" showInputMessage="1" showErrorMessage="1" sqref="B19:D20" xr:uid="{00000000-0002-0000-0700-000005000000}">
      <formula1>"Frequently (High Risk=5), Occasionally (Medium Risk=3),Rarely (Low Risk=1), Choose"</formula1>
    </dataValidation>
    <dataValidation type="list" allowBlank="1" showInputMessage="1" showErrorMessage="1" sqref="B21:D21" xr:uid="{00000000-0002-0000-0700-000006000000}">
      <formula1>"Fiscal/Exec./Prog Dir (High Risk=5), Other Significant Staff (Medium Risk=3),None (Low Risk=1), Choose"</formula1>
    </dataValidation>
    <dataValidation type="list" allowBlank="1" showInputMessage="1" showErrorMessage="1" sqref="B22:D22" xr:uid="{00000000-0002-0000-0700-000007000000}">
      <formula1>"(High Risk=5), (Medium Risk=3),None (Low Risk=1), Choose"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vt:i4>
      </vt:variant>
    </vt:vector>
  </HeadingPairs>
  <TitlesOfParts>
    <vt:vector size="41" baseType="lpstr">
      <vt:lpstr>Master</vt:lpstr>
      <vt:lpstr>Sheet1</vt:lpstr>
      <vt:lpstr>BCMW</vt:lpstr>
      <vt:lpstr>Carver</vt:lpstr>
      <vt:lpstr>CEFS</vt:lpstr>
      <vt:lpstr>CCRPC</vt:lpstr>
      <vt:lpstr>CAPCIL</vt:lpstr>
      <vt:lpstr>City of Chicago</vt:lpstr>
      <vt:lpstr>CROSSWALK</vt:lpstr>
      <vt:lpstr>Dekalb County</vt:lpstr>
      <vt:lpstr>DuPage</vt:lpstr>
      <vt:lpstr>Lake County</vt:lpstr>
      <vt:lpstr>CEDA</vt:lpstr>
      <vt:lpstr>Community Contacts</vt:lpstr>
      <vt:lpstr>Decatur</vt:lpstr>
      <vt:lpstr>East Central</vt:lpstr>
      <vt:lpstr>ERBA</vt:lpstr>
      <vt:lpstr>Fulton</vt:lpstr>
      <vt:lpstr>Ill Valley</vt:lpstr>
      <vt:lpstr>Kankakee</vt:lpstr>
      <vt:lpstr>Kendall-Grundy</vt:lpstr>
      <vt:lpstr>Madison</vt:lpstr>
      <vt:lpstr>McHenry</vt:lpstr>
      <vt:lpstr>MCS</vt:lpstr>
      <vt:lpstr>Mid Central</vt:lpstr>
      <vt:lpstr>Northwestern</vt:lpstr>
      <vt:lpstr>Peoria</vt:lpstr>
      <vt:lpstr>Project Now</vt:lpstr>
      <vt:lpstr>Rockford</vt:lpstr>
      <vt:lpstr>Sangamon</vt:lpstr>
      <vt:lpstr>Shawnee</vt:lpstr>
      <vt:lpstr>St. Clair</vt:lpstr>
      <vt:lpstr>Tazwood</vt:lpstr>
      <vt:lpstr>Tri County</vt:lpstr>
      <vt:lpstr>Two Rivers</vt:lpstr>
      <vt:lpstr>Two Rivers Head Start</vt:lpstr>
      <vt:lpstr>Wabash</vt:lpstr>
      <vt:lpstr>Western Egyptian</vt:lpstr>
      <vt:lpstr>WIRC</vt:lpstr>
      <vt:lpstr>WILL Cty</vt:lpstr>
      <vt:lpstr>BCMW!Print_Area</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Ben</dc:creator>
  <cp:lastModifiedBy>Angel, Adrian</cp:lastModifiedBy>
  <cp:lastPrinted>2019-06-28T14:13:57Z</cp:lastPrinted>
  <dcterms:created xsi:type="dcterms:W3CDTF">2016-10-27T19:06:19Z</dcterms:created>
  <dcterms:modified xsi:type="dcterms:W3CDTF">2019-08-22T16:58:58Z</dcterms:modified>
</cp:coreProperties>
</file>