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SCSP-ARCHIVE\WAP\Surveys\Annual Funding Surveys\2022\Data cleaning\"/>
    </mc:Choice>
  </mc:AlternateContent>
  <xr:revisionPtr revIDLastSave="0" documentId="13_ncr:1_{6DF5F4BE-5D45-4AB5-B949-B214869F26BC}" xr6:coauthVersionLast="47" xr6:coauthVersionMax="47" xr10:uidLastSave="{00000000-0000-0000-0000-000000000000}"/>
  <bookViews>
    <workbookView xWindow="-120" yWindow="-120" windowWidth="29040" windowHeight="16440" tabRatio="865" activeTab="9" xr2:uid="{3C3EFA27-1655-476D-8317-1A411A6BDD06}"/>
  </bookViews>
  <sheets>
    <sheet name="TotalFund2010-2020" sheetId="13" r:id="rId1"/>
    <sheet name="Table 1" sheetId="21" r:id="rId2"/>
    <sheet name="Table 2" sheetId="2" r:id="rId3"/>
    <sheet name="Table 3" sheetId="24" r:id="rId4"/>
    <sheet name="Table 4" sheetId="3" r:id="rId5"/>
    <sheet name="Table 5" sheetId="5" r:id="rId6"/>
    <sheet name="Table 6" sheetId="18" r:id="rId7"/>
    <sheet name="Table 7" sheetId="23" r:id="rId8"/>
    <sheet name="Table 8" sheetId="15" r:id="rId9"/>
    <sheet name="Table 9" sheetId="22" r:id="rId10"/>
  </sheets>
  <definedNames>
    <definedName name="_xlnm._FilterDatabase" localSheetId="2" hidden="1">'Table 2'!$A$2:$H$57</definedName>
    <definedName name="_xlnm._FilterDatabase" localSheetId="4" hidden="1">'Table 4'!$K$1:$K$65</definedName>
    <definedName name="_xlnm._FilterDatabase" localSheetId="5" hidden="1">'Table 5'!$A$2:$H$57</definedName>
    <definedName name="_xlnm._FilterDatabase" localSheetId="6" hidden="1">'Table 6'!$B$2:$E$2</definedName>
    <definedName name="_xlnm._FilterDatabase" localSheetId="8" hidden="1">'Table 8'!$A$2:$D$60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6" i="5" l="1"/>
  <c r="E66" i="18"/>
  <c r="H64" i="23"/>
  <c r="K64" i="3"/>
  <c r="K63" i="3"/>
  <c r="K65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3" i="3"/>
  <c r="K62" i="3" l="1"/>
  <c r="B60" i="24" l="1"/>
  <c r="C60" i="22"/>
  <c r="D60" i="22"/>
  <c r="E60" i="22"/>
  <c r="F60" i="22"/>
  <c r="B60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3" i="22"/>
  <c r="C62" i="23"/>
  <c r="D62" i="23"/>
  <c r="E62" i="23"/>
  <c r="F62" i="23"/>
  <c r="G62" i="23"/>
  <c r="H62" i="23"/>
  <c r="I62" i="23"/>
  <c r="B62" i="23"/>
  <c r="C61" i="23"/>
  <c r="D61" i="23"/>
  <c r="E61" i="23"/>
  <c r="F61" i="23"/>
  <c r="G61" i="23"/>
  <c r="H61" i="23"/>
  <c r="I61" i="23"/>
  <c r="B61" i="23"/>
  <c r="C61" i="18"/>
  <c r="D61" i="18"/>
  <c r="E61" i="18"/>
  <c r="F61" i="18"/>
  <c r="B61" i="18"/>
  <c r="C60" i="18"/>
  <c r="D60" i="18"/>
  <c r="E60" i="18"/>
  <c r="F60" i="18"/>
  <c r="B60" i="18"/>
  <c r="B60" i="15"/>
  <c r="C60" i="15"/>
  <c r="C61" i="13"/>
  <c r="D61" i="13"/>
  <c r="E61" i="13"/>
  <c r="F61" i="13"/>
  <c r="G61" i="13"/>
  <c r="H61" i="13"/>
  <c r="I61" i="13"/>
  <c r="J61" i="13"/>
  <c r="K61" i="13"/>
  <c r="L61" i="13"/>
  <c r="M61" i="13"/>
  <c r="N61" i="13"/>
  <c r="B61" i="13"/>
  <c r="N60" i="13"/>
  <c r="I60" i="5"/>
  <c r="I61" i="5"/>
  <c r="G60" i="22" l="1"/>
  <c r="I60" i="3"/>
  <c r="H60" i="3"/>
  <c r="I60" i="2"/>
  <c r="D33" i="15"/>
  <c r="K60" i="3" l="1"/>
  <c r="L11" i="21"/>
  <c r="K11" i="21" l="1"/>
  <c r="I11" i="21"/>
  <c r="G11" i="21"/>
  <c r="E11" i="21"/>
  <c r="C11" i="21"/>
  <c r="D4" i="15" l="1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4" i="15"/>
  <c r="D35" i="15"/>
  <c r="D36" i="15"/>
  <c r="D37" i="15"/>
  <c r="D39" i="15"/>
  <c r="D40" i="15"/>
  <c r="D42" i="15"/>
  <c r="D43" i="15"/>
  <c r="D44" i="15"/>
  <c r="D45" i="15"/>
  <c r="D46" i="15"/>
  <c r="D47" i="15"/>
  <c r="D48" i="15"/>
  <c r="D50" i="15"/>
  <c r="D51" i="15"/>
  <c r="D52" i="15"/>
  <c r="D53" i="15"/>
  <c r="D55" i="15"/>
  <c r="D56" i="15"/>
  <c r="D57" i="15"/>
  <c r="D58" i="15"/>
  <c r="D3" i="15"/>
  <c r="K10" i="21" l="1"/>
  <c r="G10" i="21"/>
  <c r="C10" i="21"/>
  <c r="D60" i="15" l="1"/>
  <c r="M6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tc={34169A87-23BC-44FF-8FE3-DBC37814CB91}</author>
    <author>tc={D119BBD6-9B14-4391-8EEC-278F97896D01}</author>
    <author>tc={C0F7E579-C472-4CC0-8A2F-B81BF258DA96}</author>
    <author>tc={63692E9E-4156-4FDF-A420-D9047D037551}</author>
    <author>tc={EA5C8623-2729-4E12-B69B-425F400B2E5B}</author>
  </authors>
  <commentList>
    <comment ref="L32" authorId="0" shapeId="0" xr:uid="{34169A87-23BC-44FF-8FE3-DBC37814CB91}">
      <text>
        <t>[Threaded comment]
Your version of Excel allows you to read this threaded comment; however, any edits to it will get removed if the file is opened in a newer version of Excel. Learn more: https://go.microsoft.com/fwlink/?linkid=870924
Comment:
    WPN 21-2</t>
      </text>
    </comment>
    <comment ref="L40" authorId="1" shapeId="0" xr:uid="{D119BBD6-9B14-4391-8EEC-278F97896D01}">
      <text>
        <t>[Threaded comment]
Your version of Excel allows you to read this threaded comment; however, any edits to it will get removed if the file is opened in a newer version of Excel. Learn more: https://go.microsoft.com/fwlink/?linkid=870924
Comment:
    WPN 21-2</t>
      </text>
    </comment>
    <comment ref="L48" authorId="2" shapeId="0" xr:uid="{C0F7E579-C472-4CC0-8A2F-B81BF258DA96}">
      <text>
        <t>[Threaded comment]
Your version of Excel allows you to read this threaded comment; however, any edits to it will get removed if the file is opened in a newer version of Excel. Learn more: https://go.microsoft.com/fwlink/?linkid=870924
Comment:
    WPN 21-2</t>
      </text>
    </comment>
    <comment ref="L53" authorId="3" shapeId="0" xr:uid="{63692E9E-4156-4FDF-A420-D9047D037551}">
      <text>
        <t>[Threaded comment]
Your version of Excel allows you to read this threaded comment; however, any edits to it will get removed if the file is opened in a newer version of Excel. Learn more: https://go.microsoft.com/fwlink/?linkid=870924
Comment:
    WPN 21-2</t>
      </text>
    </comment>
    <comment ref="L58" authorId="4" shapeId="0" xr:uid="{EA5C8623-2729-4E12-B69B-425F400B2E5B}">
      <text>
        <t>[Threaded comment]
Your version of Excel allows you to read this threaded comment; however, any edits to it will get removed if the file is opened in a newer version of Excel. Learn more: https://go.microsoft.com/fwlink/?linkid=870924
Comment:
    WPN 21-2</t>
      </text>
    </comment>
  </commentList>
</comments>
</file>

<file path=xl/sharedStrings.xml><?xml version="1.0" encoding="utf-8"?>
<sst xmlns="http://schemas.openxmlformats.org/spreadsheetml/2006/main" count="631" uniqueCount="140">
  <si>
    <t>Grantee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</si>
  <si>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</si>
  <si>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</si>
  <si>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</si>
  <si>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</si>
  <si>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</si>
  <si>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</si>
  <si>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</si>
  <si>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</si>
  <si>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</si>
  <si>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</si>
  <si>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</si>
  <si>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</si>
  <si>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</si>
  <si>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</si>
  <si>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</si>
  <si>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</si>
  <si>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</si>
  <si>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</si>
  <si>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</si>
  <si>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</si>
  <si>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</si>
  <si>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</si>
  <si>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</si>
  <si>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</si>
  <si>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</si>
  <si>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</si>
  <si>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</si>
  <si>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</si>
  <si>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</si>
  <si>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</si>
  <si>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</si>
  <si>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</si>
  <si>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</si>
  <si>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</si>
  <si>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</si>
  <si>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</si>
  <si>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</si>
  <si>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</si>
  <si>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</si>
  <si>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</si>
  <si>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</si>
  <si>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</si>
  <si>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</si>
  <si>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</si>
  <si>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</si>
  <si>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</si>
  <si>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</si>
  <si>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</si>
  <si>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</si>
  <si>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</si>
  <si>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</si>
  <si>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</si>
  <si>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Puerto Rico</t>
  </si>
  <si>
    <t>Virgin Islands</t>
  </si>
  <si>
    <t>American Samoa</t>
  </si>
  <si>
    <t xml:space="preserve"> DOE 2016</t>
  </si>
  <si>
    <t xml:space="preserve"> DOE 2017</t>
  </si>
  <si>
    <t xml:space="preserve"> DOE 2018</t>
  </si>
  <si>
    <t>Totals</t>
  </si>
  <si>
    <t># Grantees</t>
  </si>
  <si>
    <t>DOE 2019</t>
  </si>
  <si>
    <t xml:space="preserve"> DOE 2014</t>
  </si>
  <si>
    <t xml:space="preserve"> DOE 2015</t>
  </si>
  <si>
    <t>LIHEAP 2014</t>
  </si>
  <si>
    <t>LIHEAP 2015</t>
  </si>
  <si>
    <t>LIHEAP 2016</t>
  </si>
  <si>
    <t>LIHEAP 2017</t>
  </si>
  <si>
    <t>LIHEAP 2018</t>
  </si>
  <si>
    <t>Other 2014</t>
  </si>
  <si>
    <t>Other 2015</t>
  </si>
  <si>
    <t>Other 2016</t>
  </si>
  <si>
    <t>Other 2017</t>
  </si>
  <si>
    <t>Other 2018</t>
  </si>
  <si>
    <t>Other 2019</t>
  </si>
  <si>
    <t>LIHEAP 2019</t>
  </si>
  <si>
    <t>TOTAL</t>
  </si>
  <si>
    <t>Other 2021</t>
  </si>
  <si>
    <t>LIHEAP 2021</t>
  </si>
  <si>
    <t>DOE 2021</t>
  </si>
  <si>
    <t># of states</t>
  </si>
  <si>
    <t>2021 (including ARPA)</t>
  </si>
  <si>
    <t>2021 (without ARPA)</t>
  </si>
  <si>
    <t>Total</t>
  </si>
  <si>
    <t>*Due to the COVID pandemic, an Annual Funding Report for 2020 was not published.</t>
  </si>
  <si>
    <t>State</t>
  </si>
  <si>
    <t>WLPP Other 2017</t>
  </si>
  <si>
    <t>WLPP Other 2018</t>
  </si>
  <si>
    <t>WLPP Other 2019</t>
  </si>
  <si>
    <t>WLPP Other 2021</t>
  </si>
  <si>
    <t>Program Year</t>
  </si>
  <si>
    <t>Grantee name</t>
  </si>
  <si>
    <t>Other 2017**</t>
  </si>
  <si>
    <t>Other 2018**</t>
  </si>
  <si>
    <t>Other 2019**</t>
  </si>
  <si>
    <t>Other 2021**</t>
  </si>
  <si>
    <t>**Data from 2017 and later includes reports from Grantees and from local agencies surveyed by NCAP.</t>
  </si>
  <si>
    <t>DOE</t>
  </si>
  <si>
    <t>LIHEAP</t>
  </si>
  <si>
    <t>Total Other Funding</t>
  </si>
  <si>
    <t>ARPA LIHEAP Funding</t>
  </si>
  <si>
    <t xml:space="preserve">Other ARPA Funding </t>
  </si>
  <si>
    <t>Total ARPA WAP Funds</t>
  </si>
  <si>
    <t>Total ARPA WAP</t>
  </si>
  <si>
    <t>DOE 2022</t>
  </si>
  <si>
    <t>LIHEAP 2022</t>
  </si>
  <si>
    <t>Other 2022</t>
  </si>
  <si>
    <t>Other 2022**</t>
  </si>
  <si>
    <t>Total WAP Funding 2022</t>
  </si>
  <si>
    <t>DOE BIL</t>
  </si>
  <si>
    <t>North Arapaho</t>
  </si>
  <si>
    <t>North Mariana Isles</t>
  </si>
  <si>
    <t>North Mariana Islands</t>
  </si>
  <si>
    <t>WLPP Other 2022</t>
  </si>
  <si>
    <t>Table 5: WLPP Reported Other Funding 2017–2022</t>
  </si>
  <si>
    <t>Table 3: DOE BIL Funding 2022</t>
  </si>
  <si>
    <t>To show work only - will be removed</t>
  </si>
  <si>
    <t>Increased</t>
  </si>
  <si>
    <t>Decreased</t>
  </si>
  <si>
    <t>Same</t>
  </si>
  <si>
    <t>No Funding</t>
  </si>
  <si>
    <t>excluding N.A.</t>
  </si>
  <si>
    <t xml:space="preserve">Not including AR &amp; IN. The change was very minor &lt;1%. </t>
  </si>
  <si>
    <t>AR and IN are counted here.</t>
  </si>
  <si>
    <t>here to show work - will be removed</t>
  </si>
  <si>
    <t>Table 4: LIHEAP WAP Funding 2014–2022</t>
  </si>
  <si>
    <t>Table 1: Total WAP Funding 2014–2022</t>
  </si>
  <si>
    <t>Table 2: DOE WAP Funding 2014–2022</t>
  </si>
  <si>
    <t>Table 5: Grantee Reported Other Funding 2014–2022</t>
  </si>
  <si>
    <t>TABLE 7: Total Other Funding 2014-2022</t>
  </si>
  <si>
    <t>Table 8: ARPA WAP Funding 2022</t>
  </si>
  <si>
    <t>Table 9: Total Funding by Grantee by Source 2022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</si>
  <si>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Due to the COVID pandemic, an Annual Funding Report for 2020 was not published.</t>
    </r>
  </si>
  <si>
    <t>DOE Formula</t>
  </si>
  <si>
    <t>ARPA</t>
  </si>
  <si>
    <t xml:space="preserve"> % 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</si>
  <si>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DOE BIL is a multi-year grant that began in 2022.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</si>
  <si>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The Other funds between 2014-2016 only include NASCSP's survey of grantees. Starting in 2017, NCAP's WLPP survey of sub-grantees was also included.</t>
    </r>
  </si>
  <si>
    <r>
      <rPr>
        <vertAlign val="super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>ARPA began in 2021 as a response to the Covid Pandemic.</t>
    </r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</si>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</sst>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F0D2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444444"/>
      <name val="Calibri"/>
      <family val="2"/>
      <charset val="1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name val="Raleway"/>
      <family val="2"/>
    </font>
    <font>
      <u/>
      <sz val="10"/>
      <name val="Raleway"/>
      <family val="2"/>
    </font>
    <font>
      <sz val="10"/>
      <name val="Raleway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theme="6" tint="0.79998168889431442"/>
      </patternFill>
    </fill>
    <fill>
      <patternFill patternType="lightTrellis">
        <bgColor theme="0" tint="-0.14996795556505021"/>
      </patternFill>
    </fill>
  </fills>
  <borders count="2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6" tint="0.39997558519241921"/>
      </top>
      <bottom/>
      <diagonal/>
    </border>
    <border>
      <left/>
      <right style="medium">
        <color indexed="64"/>
      </right>
      <top style="thin">
        <color theme="6" tint="0.39997558519241921"/>
      </top>
      <bottom/>
      <diagonal/>
    </border>
    <border>
      <left style="medium">
        <color indexed="64"/>
      </left>
      <right/>
      <top style="thin">
        <color theme="6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6" tint="0.3999755851924192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/>
      <right style="thin">
        <color indexed="64"/>
      </right>
      <top style="thin">
        <color theme="6" tint="0.39997558519241921"/>
      </top>
      <bottom/>
      <diagonal/>
    </border>
    <border>
      <left style="medium">
        <color indexed="64"/>
      </left>
      <right/>
      <top/>
      <bottom style="thin">
        <color theme="6" tint="0.39997558519241921"/>
      </bottom>
      <diagonal/>
    </border>
    <border>
      <left/>
      <right style="medium">
        <color indexed="64"/>
      </right>
      <top/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medium">
        <color indexed="64"/>
      </bottom>
      <diagonal/>
    </border>
    <border>
      <left/>
      <right style="thin">
        <color indexed="64"/>
      </right>
      <top style="thin">
        <color theme="6" tint="0.39997558519241921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4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164" fontId="0" fillId="0" borderId="0" xfId="0" applyNumberFormat="1"/>
    <xf numFmtId="0" fontId="1" fillId="0" borderId="0" xfId="0" applyFont="1" applyAlignment="1">
      <alignment wrapText="1"/>
    </xf>
    <xf numFmtId="164" fontId="1" fillId="4" borderId="0" xfId="0" applyNumberFormat="1" applyFont="1" applyFill="1"/>
    <xf numFmtId="165" fontId="1" fillId="4" borderId="0" xfId="0" applyNumberFormat="1" applyFont="1" applyFill="1"/>
    <xf numFmtId="0" fontId="10" fillId="0" borderId="0" xfId="0" applyFont="1"/>
    <xf numFmtId="9" fontId="1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2" xfId="0" applyNumberFormat="1" applyBorder="1"/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9" fontId="10" fillId="0" borderId="0" xfId="21" applyFont="1" applyAlignment="1">
      <alignment horizontal="center" vertical="center"/>
    </xf>
    <xf numFmtId="6" fontId="0" fillId="0" borderId="1" xfId="0" applyNumberFormat="1" applyBorder="1"/>
    <xf numFmtId="6" fontId="0" fillId="0" borderId="0" xfId="0" applyNumberFormat="1"/>
    <xf numFmtId="6" fontId="0" fillId="3" borderId="1" xfId="0" applyNumberFormat="1" applyFill="1" applyBorder="1" applyAlignment="1">
      <alignment horizontal="right"/>
    </xf>
    <xf numFmtId="6" fontId="0" fillId="2" borderId="1" xfId="0" applyNumberFormat="1" applyFill="1" applyBorder="1" applyAlignment="1">
      <alignment horizontal="right"/>
    </xf>
    <xf numFmtId="6" fontId="12" fillId="0" borderId="0" xfId="0" applyNumberFormat="1" applyFont="1"/>
    <xf numFmtId="3" fontId="12" fillId="0" borderId="0" xfId="0" applyNumberFormat="1" applyFont="1"/>
    <xf numFmtId="0" fontId="0" fillId="0" borderId="1" xfId="0" applyBorder="1"/>
    <xf numFmtId="164" fontId="10" fillId="0" borderId="0" xfId="0" applyNumberFormat="1" applyFont="1" applyAlignment="1">
      <alignment horizontal="right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20" applyNumberFormat="1" applyFont="1" applyBorder="1"/>
    <xf numFmtId="164" fontId="0" fillId="0" borderId="0" xfId="20" applyNumberFormat="1" applyFont="1" applyBorder="1" applyAlignment="1">
      <alignment wrapText="1"/>
    </xf>
    <xf numFmtId="164" fontId="0" fillId="0" borderId="0" xfId="20" applyNumberFormat="1" applyFont="1" applyFill="1" applyBorder="1"/>
    <xf numFmtId="0" fontId="13" fillId="5" borderId="0" xfId="0" applyFont="1" applyFill="1" applyAlignment="1">
      <alignment horizontal="left" vertical="center" wrapText="1"/>
    </xf>
    <xf numFmtId="164" fontId="13" fillId="5" borderId="0" xfId="0" applyNumberFormat="1" applyFont="1" applyFill="1" applyAlignment="1">
      <alignment horizontal="center" vertical="center" wrapText="1"/>
    </xf>
    <xf numFmtId="6" fontId="0" fillId="6" borderId="1" xfId="0" applyNumberFormat="1" applyFill="1" applyBorder="1"/>
    <xf numFmtId="6" fontId="0" fillId="7" borderId="1" xfId="0" applyNumberFormat="1" applyFill="1" applyBorder="1" applyAlignment="1">
      <alignment horizontal="right"/>
    </xf>
    <xf numFmtId="0" fontId="0" fillId="0" borderId="3" xfId="0" applyBorder="1"/>
    <xf numFmtId="0" fontId="0" fillId="6" borderId="0" xfId="0" applyFill="1"/>
    <xf numFmtId="10" fontId="0" fillId="0" borderId="0" xfId="0" applyNumberFormat="1"/>
    <xf numFmtId="164" fontId="0" fillId="0" borderId="3" xfId="0" applyNumberFormat="1" applyBorder="1"/>
    <xf numFmtId="164" fontId="6" fillId="0" borderId="3" xfId="20" applyNumberFormat="1" applyFont="1" applyFill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15" fillId="0" borderId="3" xfId="20" applyNumberFormat="1" applyFont="1" applyFill="1" applyBorder="1" applyAlignment="1">
      <alignment wrapText="1"/>
    </xf>
    <xf numFmtId="164" fontId="16" fillId="0" borderId="3" xfId="0" applyNumberFormat="1" applyFont="1" applyBorder="1" applyAlignment="1">
      <alignment horizontal="right"/>
    </xf>
    <xf numFmtId="164" fontId="0" fillId="0" borderId="5" xfId="0" applyNumberFormat="1" applyBorder="1"/>
    <xf numFmtId="164" fontId="0" fillId="0" borderId="8" xfId="0" applyNumberFormat="1" applyBorder="1"/>
    <xf numFmtId="0" fontId="0" fillId="0" borderId="6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17" fillId="0" borderId="9" xfId="20" applyNumberFormat="1" applyFont="1" applyFill="1" applyBorder="1" applyAlignment="1">
      <alignment wrapText="1"/>
    </xf>
    <xf numFmtId="164" fontId="17" fillId="0" borderId="3" xfId="20" applyNumberFormat="1" applyFont="1" applyFill="1" applyBorder="1" applyAlignment="1">
      <alignment wrapText="1"/>
    </xf>
    <xf numFmtId="0" fontId="2" fillId="0" borderId="9" xfId="0" applyFont="1" applyBorder="1"/>
    <xf numFmtId="0" fontId="2" fillId="0" borderId="3" xfId="0" applyFont="1" applyBorder="1"/>
    <xf numFmtId="164" fontId="17" fillId="0" borderId="9" xfId="0" applyNumberFormat="1" applyFont="1" applyBorder="1" applyAlignment="1">
      <alignment wrapText="1"/>
    </xf>
    <xf numFmtId="164" fontId="2" fillId="0" borderId="0" xfId="0" applyNumberFormat="1" applyFont="1"/>
    <xf numFmtId="164" fontId="17" fillId="0" borderId="10" xfId="20" applyNumberFormat="1" applyFont="1" applyFill="1" applyBorder="1" applyAlignment="1">
      <alignment wrapText="1"/>
    </xf>
    <xf numFmtId="164" fontId="17" fillId="0" borderId="4" xfId="20" applyNumberFormat="1" applyFont="1" applyFill="1" applyBorder="1" applyAlignment="1">
      <alignment wrapText="1"/>
    </xf>
    <xf numFmtId="6" fontId="0" fillId="7" borderId="2" xfId="0" applyNumberFormat="1" applyFill="1" applyBorder="1" applyAlignment="1">
      <alignment horizontal="right"/>
    </xf>
    <xf numFmtId="6" fontId="0" fillId="6" borderId="2" xfId="0" applyNumberFormat="1" applyFill="1" applyBorder="1"/>
    <xf numFmtId="164" fontId="0" fillId="0" borderId="2" xfId="0" applyNumberFormat="1" applyBorder="1" applyAlignment="1">
      <alignment wrapText="1"/>
    </xf>
    <xf numFmtId="0" fontId="18" fillId="0" borderId="0" xfId="0" applyFont="1"/>
    <xf numFmtId="0" fontId="5" fillId="0" borderId="3" xfId="0" applyFont="1" applyBorder="1"/>
    <xf numFmtId="164" fontId="6" fillId="0" borderId="0" xfId="20" applyNumberFormat="1" applyFont="1" applyFill="1" applyBorder="1" applyAlignment="1">
      <alignment wrapText="1"/>
    </xf>
    <xf numFmtId="164" fontId="0" fillId="0" borderId="4" xfId="0" applyNumberFormat="1" applyBorder="1"/>
    <xf numFmtId="164" fontId="6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5" fillId="0" borderId="3" xfId="0" applyNumberFormat="1" applyFont="1" applyBorder="1"/>
    <xf numFmtId="9" fontId="0" fillId="0" borderId="0" xfId="0" applyNumberFormat="1"/>
    <xf numFmtId="9" fontId="0" fillId="0" borderId="0" xfId="21" applyFont="1"/>
    <xf numFmtId="164" fontId="0" fillId="8" borderId="0" xfId="0" applyNumberFormat="1" applyFill="1"/>
    <xf numFmtId="166" fontId="0" fillId="0" borderId="0" xfId="22" applyNumberFormat="1" applyFont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21" applyFont="1"/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9" borderId="13" xfId="0" applyFont="1" applyFill="1" applyBorder="1" applyAlignment="1">
      <alignment horizontal="center" vertical="top" wrapText="1"/>
    </xf>
    <xf numFmtId="164" fontId="21" fillId="9" borderId="19" xfId="0" applyNumberFormat="1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164" fontId="21" fillId="9" borderId="14" xfId="0" applyNumberFormat="1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top" wrapText="1"/>
    </xf>
    <xf numFmtId="164" fontId="22" fillId="11" borderId="8" xfId="0" applyNumberFormat="1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164" fontId="21" fillId="9" borderId="23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9" fontId="23" fillId="0" borderId="21" xfId="0" applyNumberFormat="1" applyFont="1" applyBorder="1" applyAlignment="1">
      <alignment horizontal="center" vertical="center"/>
    </xf>
    <xf numFmtId="9" fontId="23" fillId="12" borderId="20" xfId="0" applyNumberFormat="1" applyFont="1" applyFill="1" applyBorder="1" applyAlignment="1">
      <alignment horizontal="center" vertical="center"/>
    </xf>
    <xf numFmtId="9" fontId="23" fillId="12" borderId="21" xfId="0" applyNumberFormat="1" applyFont="1" applyFill="1" applyBorder="1" applyAlignment="1">
      <alignment horizontal="center" vertical="center"/>
    </xf>
    <xf numFmtId="9" fontId="23" fillId="0" borderId="21" xfId="21" applyNumberFormat="1" applyFont="1" applyBorder="1" applyAlignment="1">
      <alignment horizontal="center" vertical="center"/>
    </xf>
    <xf numFmtId="164" fontId="23" fillId="12" borderId="20" xfId="0" applyNumberFormat="1" applyFont="1" applyFill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10" borderId="15" xfId="0" applyFont="1" applyFill="1" applyBorder="1" applyAlignment="1">
      <alignment horizontal="center" vertical="center"/>
    </xf>
    <xf numFmtId="164" fontId="23" fillId="10" borderId="20" xfId="0" applyNumberFormat="1" applyFont="1" applyFill="1" applyBorder="1" applyAlignment="1">
      <alignment horizontal="center" vertical="center"/>
    </xf>
    <xf numFmtId="9" fontId="23" fillId="10" borderId="21" xfId="0" applyNumberFormat="1" applyFont="1" applyFill="1" applyBorder="1" applyAlignment="1">
      <alignment horizontal="center" vertical="center"/>
    </xf>
    <xf numFmtId="9" fontId="23" fillId="10" borderId="21" xfId="21" applyNumberFormat="1" applyFont="1" applyFill="1" applyBorder="1" applyAlignment="1">
      <alignment horizontal="center" vertical="center"/>
    </xf>
    <xf numFmtId="164" fontId="23" fillId="10" borderId="16" xfId="0" applyNumberFormat="1" applyFont="1" applyFill="1" applyBorder="1" applyAlignment="1">
      <alignment horizontal="center" vertical="center"/>
    </xf>
    <xf numFmtId="9" fontId="23" fillId="12" borderId="20" xfId="21" applyNumberFormat="1" applyFont="1" applyFill="1" applyBorder="1" applyAlignment="1">
      <alignment horizontal="center" vertical="center"/>
    </xf>
    <xf numFmtId="9" fontId="23" fillId="12" borderId="21" xfId="21" applyNumberFormat="1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164" fontId="23" fillId="10" borderId="24" xfId="0" applyNumberFormat="1" applyFont="1" applyFill="1" applyBorder="1" applyAlignment="1">
      <alignment horizontal="center" vertical="center"/>
    </xf>
    <xf numFmtId="9" fontId="23" fillId="10" borderId="25" xfId="0" applyNumberFormat="1" applyFont="1" applyFill="1" applyBorder="1" applyAlignment="1">
      <alignment horizontal="center" vertical="center"/>
    </xf>
    <xf numFmtId="9" fontId="23" fillId="10" borderId="25" xfId="21" applyNumberFormat="1" applyFont="1" applyFill="1" applyBorder="1" applyAlignment="1">
      <alignment horizontal="center" vertical="center"/>
    </xf>
    <xf numFmtId="164" fontId="23" fillId="10" borderId="18" xfId="0" applyNumberFormat="1" applyFont="1" applyFill="1" applyBorder="1" applyAlignment="1">
      <alignment horizontal="center" vertical="center"/>
    </xf>
  </cellXfs>
  <cellStyles count="23">
    <cellStyle name="Comma" xfId="22" builtinId="3"/>
    <cellStyle name="Comma 2" xfId="4" xr:uid="{89607B3A-17F4-43B8-9677-EB725F00E54F}"/>
    <cellStyle name="Comma 2 2" xfId="5" xr:uid="{DFA79751-EFEF-4737-82C4-A15573127899}"/>
    <cellStyle name="Comma 3" xfId="6" xr:uid="{0DB849B3-7E1C-43FB-91F5-642A8F0FE35B}"/>
    <cellStyle name="Comma 4" xfId="7" xr:uid="{110CCDF2-FF3A-4BC1-9DD0-8CDBF23E1DD1}"/>
    <cellStyle name="Comma 5" xfId="3" xr:uid="{ED67A256-AC7F-4B93-B7D6-48D9BA760B3B}"/>
    <cellStyle name="Comma0" xfId="8" xr:uid="{89A4CD0C-B221-430C-A772-EF71C101F833}"/>
    <cellStyle name="Currency" xfId="20" builtinId="4"/>
    <cellStyle name="Currency 2" xfId="10" xr:uid="{620C09AA-9ABF-4815-A252-A7AFF8ECCEA0}"/>
    <cellStyle name="Currency 3" xfId="11" xr:uid="{0940899D-720E-46CD-9C49-6889C5948DA3}"/>
    <cellStyle name="Currency 3 2" xfId="12" xr:uid="{2C4BE045-A02C-4677-A8FA-7F0032CA8DD1}"/>
    <cellStyle name="Currency 4" xfId="9" xr:uid="{EA7DA4CD-9CBB-4E1C-959B-2B536BE74DEB}"/>
    <cellStyle name="Currency0" xfId="13" xr:uid="{E0F454DE-3E54-4EAC-9D4E-3D36FF73DADB}"/>
    <cellStyle name="Date" xfId="14" xr:uid="{A75F9137-5220-469D-9C75-80BE124CDBB7}"/>
    <cellStyle name="Fixed" xfId="15" xr:uid="{4E2CAA40-338E-4AFA-A864-8B5D0CB304B3}"/>
    <cellStyle name="Normal" xfId="0" builtinId="0"/>
    <cellStyle name="Normal 2" xfId="16" xr:uid="{E2C87E20-E783-44E1-AC22-CA682EA8B7BE}"/>
    <cellStyle name="Normal 2 2" xfId="1" xr:uid="{6483AE01-6E16-4DCA-ADAD-3FA1C362E398}"/>
    <cellStyle name="Normal 3" xfId="19" xr:uid="{D1C8732F-513D-4758-B347-6D6FAAB6E206}"/>
    <cellStyle name="Normal 4" xfId="2" xr:uid="{3E84A434-9424-4021-9C9F-51D620AA60B1}"/>
    <cellStyle name="Normal 5" xfId="17" xr:uid="{0CA1F274-80F3-4FCC-AB81-CAE046F4434B}"/>
    <cellStyle name="Percent" xfId="21" builtinId="5"/>
    <cellStyle name="Percent 2" xfId="18" xr:uid="{9DE963B7-89BD-46CB-A2FE-9F2F2935538E}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rgb="FFFEDEE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EDEE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general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FFB3B3"/>
      </font>
    </dxf>
  </dxfs>
  <tableStyles count="3" defaultTableStyle="TableStyleMedium2" defaultPivotStyle="PivotStyleLight16">
    <tableStyle name="Invisible" pivot="0" table="0" count="0" xr9:uid="{06BA7216-E252-42B4-814D-ABB11BA34848}"/>
    <tableStyle name="Table Style 1" pivot="0" count="1" xr9:uid="{902B29CD-9A93-4FD7-913A-771F902F206E}">
      <tableStyleElement type="headerRow" dxfId="63"/>
    </tableStyle>
    <tableStyle name="Table Style 2" pivot="0" count="0" xr9:uid="{45206F2A-1F06-4D6A-8420-61FEA1A7490D}"/>
  </tableStyles>
  <colors>
    <mruColors>
      <color rgb="FFFFB3B3"/>
      <color rgb="FFFF5B5B"/>
      <color rgb="FFFFD1D1"/>
      <color rgb="FFFED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ige Milson" id="{32DD2517-D59A-4FB3-ACB9-5CA79BF3A251}" userId="S::pmilson@nascsp.org::ca843d56-8901-4eb9-b2bc-e626c275170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B35AA8-8496-4A1B-A39C-8CA8E017B74E}" name="Table4" displayName="Table4" ref="A2:I59" totalsRowShown="0" headerRowDxfId="62" dataDxfId="61">
  <autoFilter ref="A2:I59" xr:uid="{AEB35AA8-8496-4A1B-A39C-8CA8E017B74E}"/>
  <sortState xmlns:xlrd2="http://schemas.microsoft.com/office/spreadsheetml/2017/richdata2" ref="A3:I59">
    <sortCondition ref="A2:A59"/>
  </sortState>
  <tableColumns count="9">
    <tableColumn id="1" xr3:uid="{67F97D66-ABB6-40CD-8ED0-AAD38093691A}" name="Grantee" dataDxfId="8"/>
    <tableColumn id="2" xr3:uid="{F087F9CD-64E8-45EB-9582-6A86BBBAF464}" name=" DOE 2014" dataDxfId="7"/>
    <tableColumn id="3" xr3:uid="{32BA83D9-FE15-43ED-87E9-93602472A0E6}" name=" DOE 2015" dataDxfId="6"/>
    <tableColumn id="4" xr3:uid="{FCDF9029-FA62-4816-889B-54CBF37C9008}" name=" DOE 2016" dataDxfId="5"/>
    <tableColumn id="5" xr3:uid="{B882C1E5-51B9-49AD-8956-93E07C191663}" name=" DOE 2017" dataDxfId="4"/>
    <tableColumn id="6" xr3:uid="{4982CF63-64D2-41BE-8170-1810D3D885A7}" name=" DOE 2018" dataDxfId="3"/>
    <tableColumn id="7" xr3:uid="{7E74BB06-5A7F-4714-9702-015073E65CB7}" name="DOE 2019" dataDxfId="2"/>
    <tableColumn id="8" xr3:uid="{928EFE7E-62E2-4E8F-A6F6-D9C031F26153}" name="DOE 2021" dataDxfId="1"/>
    <tableColumn id="9" xr3:uid="{5865E08C-85BE-4EE4-BE09-389EEB8D9709}" name="DOE 2022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55B1C8-6FED-4130-A492-7102E9B53D2F}" name="Table2" displayName="Table2" ref="A2:B60" totalsRowShown="0">
  <autoFilter ref="A2:B60" xr:uid="{B755B1C8-6FED-4130-A492-7102E9B53D2F}"/>
  <tableColumns count="2">
    <tableColumn id="1" xr3:uid="{90B5CD9A-DC17-4862-A9F0-19DADD3418D5}" name="Grantee"/>
    <tableColumn id="2" xr3:uid="{50C89581-B735-4F7E-8F72-D550F23A2CC3}" name="DOE BIL" dataDxfId="60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5221D5-4A26-4C4A-9F02-CCA8938C402F}" name="Table6" displayName="Table6" ref="A2:I60" totalsRowShown="0" headerRowDxfId="59" dataDxfId="58">
  <sortState xmlns:xlrd2="http://schemas.microsoft.com/office/spreadsheetml/2017/richdata2" ref="A3:I60">
    <sortCondition ref="A2:A60"/>
  </sortState>
  <tableColumns count="9">
    <tableColumn id="1" xr3:uid="{C344259B-C0CF-4E74-BAD0-728B799BB18E}" name="Grantee" dataDxfId="57"/>
    <tableColumn id="2" xr3:uid="{80FA2948-4AA9-47A6-BBB1-ED0C8659ED6C}" name="LIHEAP 2014" dataDxfId="56"/>
    <tableColumn id="3" xr3:uid="{F9598FF7-3A9C-41DF-BD96-BB0DC217281C}" name="LIHEAP 2015" dataDxfId="55"/>
    <tableColumn id="4" xr3:uid="{BA1A8482-F325-4F14-9610-B6485012D360}" name="LIHEAP 2016" dataDxfId="54"/>
    <tableColumn id="5" xr3:uid="{29AE3DE6-5DAB-4296-8E02-70B3348D36E7}" name="LIHEAP 2017" dataDxfId="53"/>
    <tableColumn id="6" xr3:uid="{564B0628-AB71-4A8E-97FD-A4ED613D3357}" name="LIHEAP 2018" dataDxfId="52"/>
    <tableColumn id="7" xr3:uid="{8E04943C-EDDF-4163-8D06-53373E096812}" name="LIHEAP 2019" dataDxfId="51"/>
    <tableColumn id="8" xr3:uid="{A13BD984-0133-4B89-BE0A-46C0386BE468}" name="LIHEAP 2021" dataDxfId="50"/>
    <tableColumn id="9" xr3:uid="{7BB10727-06EF-4C96-8878-CFD032678EA9}" name="LIHEAP 2022" dataDxfId="49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324250-933F-447C-A755-1EEA8C6C0DF6}" name="Table7" displayName="Table7" ref="A2:I60" totalsRowShown="0" headerRowDxfId="48">
  <autoFilter ref="A2:I60" xr:uid="{6E324250-933F-447C-A755-1EEA8C6C0DF6}"/>
  <sortState xmlns:xlrd2="http://schemas.microsoft.com/office/spreadsheetml/2017/richdata2" ref="A3:I60">
    <sortCondition ref="A2:A60"/>
  </sortState>
  <tableColumns count="9">
    <tableColumn id="1" xr3:uid="{78740AE1-2956-4357-8164-7B3C4223D86C}" name="Grantee" dataDxfId="47"/>
    <tableColumn id="2" xr3:uid="{4AAC3F7E-7943-4DB3-8E9C-F4257117B15D}" name="Other 2014"/>
    <tableColumn id="3" xr3:uid="{8F2F07CF-8863-4967-A66F-7475C0B9EE95}" name="Other 2015"/>
    <tableColumn id="4" xr3:uid="{553689B0-C742-454F-B687-42B5815C46BA}" name="Other 2016"/>
    <tableColumn id="5" xr3:uid="{7E3FAAB3-6A7F-4080-BDF1-4007C43D883D}" name="Other 2017"/>
    <tableColumn id="6" xr3:uid="{38FE3935-B751-46C0-B1AF-7C5E3596CB15}" name="Other 2018"/>
    <tableColumn id="7" xr3:uid="{05AE379B-4E66-425D-82AD-B4FF5F00344B}" name="Other 2019"/>
    <tableColumn id="8" xr3:uid="{DDC77CC9-1014-4628-95BA-DCEC3C67AB3B}" name="Other 2021"/>
    <tableColumn id="9" xr3:uid="{4CA12542-34CE-4DEA-B267-8D76AEBC0965}" name="Other 202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948DA7D-C9C3-47F2-9A31-255E56E407F4}" name="Table8" displayName="Table8" ref="A2:F60" totalsRowShown="0" headerRowDxfId="46" dataDxfId="45">
  <autoFilter ref="A2:F60" xr:uid="{C948DA7D-C9C3-47F2-9A31-255E56E407F4}"/>
  <sortState xmlns:xlrd2="http://schemas.microsoft.com/office/spreadsheetml/2017/richdata2" ref="A3:F60">
    <sortCondition ref="A2:A60"/>
  </sortState>
  <tableColumns count="6">
    <tableColumn id="1" xr3:uid="{4B098876-8B47-44CF-A7EE-82F3C2428CEA}" name="State" dataDxfId="44"/>
    <tableColumn id="2" xr3:uid="{7FBA8855-1D43-423A-964A-8EB7937AB613}" name="WLPP Other 2017" dataDxfId="43"/>
    <tableColumn id="3" xr3:uid="{9C4B3ECF-A94B-4D80-BF97-FB8E184ABC2B}" name="WLPP Other 2018" dataDxfId="42"/>
    <tableColumn id="4" xr3:uid="{9CEBB7B4-82E0-4F59-B783-13D6489D5C09}" name="WLPP Other 2019" dataDxfId="41"/>
    <tableColumn id="5" xr3:uid="{0FB41524-8A23-4F0C-AECE-EA364512BA89}" name="WLPP Other 2021" dataDxfId="40"/>
    <tableColumn id="6" xr3:uid="{33A3757C-D4D4-4648-8146-45C6E3CFF7E9}" name="WLPP Other 2022" dataDxfId="39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31C5AF0-A722-4D20-B24B-940898C21EB4}" name="Table5" displayName="Table5" ref="A2:I59" totalsRowShown="0">
  <autoFilter ref="A2:I59" xr:uid="{F31C5AF0-A722-4D20-B24B-940898C21EB4}"/>
  <sortState xmlns:xlrd2="http://schemas.microsoft.com/office/spreadsheetml/2017/richdata2" ref="A3:I59">
    <sortCondition ref="A2:A59"/>
  </sortState>
  <tableColumns count="9">
    <tableColumn id="1" xr3:uid="{2F192E2F-7FA6-495B-9BA9-B00A3552577A}" name="Grantee"/>
    <tableColumn id="2" xr3:uid="{224DD3BE-2119-4FD8-964F-C6790D7801F3}" name="Other 2014" dataDxfId="38"/>
    <tableColumn id="3" xr3:uid="{177E85A5-5435-4EE8-AAF9-971549616533}" name="Other 2015" dataDxfId="37"/>
    <tableColumn id="4" xr3:uid="{2A83D7E3-9728-49AE-86A2-6AD3D653356D}" name="Other 2016" dataDxfId="36"/>
    <tableColumn id="5" xr3:uid="{D02AD1C8-B481-452D-9A7E-7A52374A020C}" name="Other 2017**" dataDxfId="35"/>
    <tableColumn id="6" xr3:uid="{ECFFE200-984D-487D-B9A2-75CD86C2E7AD}" name="Other 2018**" dataDxfId="34"/>
    <tableColumn id="7" xr3:uid="{27FB3465-7C2D-454C-986F-E893EB73811B}" name="Other 2019**" dataDxfId="33"/>
    <tableColumn id="8" xr3:uid="{97F58463-5CEB-4597-BB9F-52CB76F9EDE8}" name="Other 2021**" dataDxfId="32"/>
    <tableColumn id="9" xr3:uid="{5C4E4A7D-651E-4B5C-99DB-7019774D7F90}" name="Other 2022**" dataDxfId="31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0F80FD2-DBE4-4243-BB78-A32A7450CF9C}" name="Table11" displayName="Table11" ref="A2:G60" totalsRowCount="1" headerRowDxfId="30" totalsRowDxfId="29" totalsRowBorderDxfId="28">
  <autoFilter ref="A2:G59" xr:uid="{10F80FD2-DBE4-4243-BB78-A32A7450CF9C}"/>
  <sortState xmlns:xlrd2="http://schemas.microsoft.com/office/spreadsheetml/2017/richdata2" ref="A3:G59">
    <sortCondition ref="A2:A59"/>
  </sortState>
  <tableColumns count="7">
    <tableColumn id="1" xr3:uid="{E5CC1AFA-58EA-4F0E-A189-E80EE8CE7093}" name="Grantee" totalsRowLabel="TOTAL" dataDxfId="27" totalsRowDxfId="26"/>
    <tableColumn id="2" xr3:uid="{17775A41-9119-4310-B52B-69CE7116EC8C}" name="DOE" totalsRowFunction="custom" dataDxfId="25" totalsRowDxfId="24">
      <totalsRowFormula>SUM(B3:B59)</totalsRowFormula>
    </tableColumn>
    <tableColumn id="5" xr3:uid="{7ED8F1F8-6651-44F2-8C4C-7C8BB71BA0E9}" name="DOE BIL" totalsRowFunction="custom" dataDxfId="23" totalsRowDxfId="22">
      <totalsRowFormula>SUM(C3:C59)</totalsRowFormula>
    </tableColumn>
    <tableColumn id="4" xr3:uid="{5B792532-1C05-4FDB-9F45-FFAD85D57641}" name="LIHEAP" totalsRowFunction="custom" dataDxfId="21" totalsRowDxfId="20">
      <totalsRowFormula>SUM(D3:D59)</totalsRowFormula>
    </tableColumn>
    <tableColumn id="6" xr3:uid="{EFBFA9BC-0A68-4E52-99B7-FFE181FC9035}" name="Total Other Funding" totalsRowFunction="custom" dataDxfId="19" totalsRowDxfId="18">
      <totalsRowFormula>SUM(E3:E59)</totalsRowFormula>
    </tableColumn>
    <tableColumn id="13" xr3:uid="{557D2B2C-1175-4D05-8F43-626255AF3156}" name="Total ARPA WAP" totalsRowFunction="custom" dataDxfId="17" totalsRowDxfId="16">
      <totalsRowFormula>SUM(F3:F59)</totalsRowFormula>
    </tableColumn>
    <tableColumn id="11" xr3:uid="{0A447CF8-40BC-46DF-8103-314A0B0DAFE1}" name="Total WAP Funding 2022" totalsRowFunction="custom" dataDxfId="15" totalsRowDxfId="14">
      <calculatedColumnFormula>SUM(B3:F3)</calculatedColumnFormula>
      <totalsRowFormula>SUM(G3:G59)</totalsRow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2" dT="2022-10-06T20:23:01.53" personId="{32DD2517-D59A-4FB3-ACB9-5CA79BF3A251}" id="{34169A87-23BC-44FF-8FE3-DBC37814CB91}">
    <text>WPN 21-2</text>
  </threadedComment>
  <threadedComment ref="L40" dT="2022-10-06T20:17:37.42" personId="{32DD2517-D59A-4FB3-ACB9-5CA79BF3A251}" id="{D119BBD6-9B14-4391-8EEC-278F97896D01}">
    <text>WPN 21-2</text>
  </threadedComment>
  <threadedComment ref="L48" dT="2022-10-06T20:23:05.91" personId="{32DD2517-D59A-4FB3-ACB9-5CA79BF3A251}" id="{C0F7E579-C472-4CC0-8A2F-B81BF258DA96}">
    <text>WPN 21-2</text>
  </threadedComment>
  <threadedComment ref="L53" dT="2022-10-06T20:17:42.05" personId="{32DD2517-D59A-4FB3-ACB9-5CA79BF3A251}" id="{63692E9E-4156-4FDF-A420-D9047D037551}">
    <text>WPN 21-2</text>
  </threadedComment>
  <threadedComment ref="L58" dT="2022-10-06T20:23:11.17" personId="{32DD2517-D59A-4FB3-ACB9-5CA79BF3A251}" id="{EA5C8623-2729-4E12-B69B-425F400B2E5B}">
    <text>WPN 21-2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63AB-2F3B-4F21-8394-FD38717C0FF7}">
  <dimension ref="A1:N62"/>
  <sheetViews>
    <sheetView zoomScale="87" zoomScaleNormal="87" workbookViewId="0">
      <selection activeCell="B61" sqref="B61:N61"/>
    </sheetView>
  </sheetViews>
  <sheetFormatPr defaultRowHeight="15" x14ac:dyDescent="0.25"/>
  <cols>
    <col min="1" max="1" width="14.85546875" style="1" customWidth="1"/>
    <col min="2" max="2" width="16.5703125" style="1" customWidth="1"/>
    <col min="3" max="3" width="15.7109375" style="1" customWidth="1"/>
    <col min="4" max="4" width="17.140625" style="1" customWidth="1"/>
    <col min="5" max="5" width="15.7109375" style="1" customWidth="1"/>
    <col min="6" max="6" width="15.5703125" style="1" customWidth="1"/>
    <col min="7" max="7" width="16" style="1" customWidth="1"/>
    <col min="8" max="8" width="14.5703125" style="1" customWidth="1"/>
    <col min="9" max="9" width="15.140625" style="1" customWidth="1"/>
    <col min="10" max="10" width="14.85546875" style="1" customWidth="1"/>
    <col min="11" max="11" width="14.85546875" customWidth="1"/>
    <col min="12" max="12" width="21.42578125" style="1" customWidth="1"/>
    <col min="13" max="13" width="22.42578125" customWidth="1"/>
    <col min="14" max="14" width="16.5703125" customWidth="1"/>
  </cols>
  <sheetData>
    <row r="1" spans="1:14" s="5" customFormat="1" x14ac:dyDescent="0.25">
      <c r="A1" s="2" t="s">
        <v>0</v>
      </c>
      <c r="B1" s="2">
        <v>2011</v>
      </c>
      <c r="C1" s="2">
        <v>2012</v>
      </c>
      <c r="D1" s="2">
        <v>2013</v>
      </c>
      <c r="E1" s="2">
        <v>2014</v>
      </c>
      <c r="F1" s="2">
        <v>2015</v>
      </c>
      <c r="G1" s="2">
        <v>2016</v>
      </c>
      <c r="H1" s="2">
        <v>2017</v>
      </c>
      <c r="I1" s="2">
        <v>2018</v>
      </c>
      <c r="J1" s="2">
        <v>2019</v>
      </c>
      <c r="K1" s="2">
        <v>2020</v>
      </c>
      <c r="L1" s="2" t="s">
        <v>82</v>
      </c>
      <c r="M1" s="2" t="s">
        <v>81</v>
      </c>
      <c r="N1" s="5">
        <v>2022</v>
      </c>
    </row>
    <row r="2" spans="1:14" x14ac:dyDescent="0.25">
      <c r="A2" s="1" t="s">
        <v>1</v>
      </c>
      <c r="B2" s="4">
        <v>2018560</v>
      </c>
      <c r="C2" s="4">
        <v>3354516.06</v>
      </c>
      <c r="D2" s="4">
        <v>6230495</v>
      </c>
      <c r="E2" s="4">
        <v>5345193</v>
      </c>
      <c r="F2" s="4">
        <v>5011950</v>
      </c>
      <c r="G2" s="4">
        <v>5159411</v>
      </c>
      <c r="H2" s="4">
        <v>3414515</v>
      </c>
      <c r="I2" s="4">
        <v>5860836</v>
      </c>
      <c r="J2" s="4">
        <v>5624629</v>
      </c>
      <c r="K2" s="4">
        <v>6703053</v>
      </c>
      <c r="L2" s="4">
        <v>6503562</v>
      </c>
      <c r="M2" s="4">
        <v>6503562</v>
      </c>
      <c r="N2" s="8">
        <v>13691726</v>
      </c>
    </row>
    <row r="3" spans="1:14" x14ac:dyDescent="0.25">
      <c r="A3" s="1" t="s">
        <v>2</v>
      </c>
      <c r="B3" s="4">
        <v>31987597</v>
      </c>
      <c r="C3" s="4">
        <v>58660480</v>
      </c>
      <c r="D3" s="4">
        <v>60472690</v>
      </c>
      <c r="E3" s="4">
        <v>38679000</v>
      </c>
      <c r="F3" s="4">
        <v>25698387</v>
      </c>
      <c r="G3" s="4">
        <v>8092460</v>
      </c>
      <c r="H3" s="4">
        <v>9048847</v>
      </c>
      <c r="I3" s="4">
        <v>8456131</v>
      </c>
      <c r="J3" s="4">
        <v>7851549</v>
      </c>
      <c r="K3" s="4">
        <v>5946695</v>
      </c>
      <c r="L3" s="4">
        <v>5499426</v>
      </c>
      <c r="M3" s="4">
        <v>5499426</v>
      </c>
      <c r="N3" s="8">
        <v>15022885</v>
      </c>
    </row>
    <row r="4" spans="1:14" x14ac:dyDescent="0.25">
      <c r="A4" s="1" t="s">
        <v>55</v>
      </c>
      <c r="B4" s="4">
        <v>215257</v>
      </c>
      <c r="C4" s="4">
        <v>151424</v>
      </c>
      <c r="D4" s="4">
        <v>132094</v>
      </c>
      <c r="E4" s="4">
        <v>317172</v>
      </c>
      <c r="F4" s="4">
        <v>442774</v>
      </c>
      <c r="G4" s="4">
        <v>454452</v>
      </c>
      <c r="H4" s="4">
        <v>186481</v>
      </c>
      <c r="I4" s="4">
        <v>203546</v>
      </c>
      <c r="J4" s="4">
        <v>224166</v>
      </c>
      <c r="K4" s="4">
        <v>488342</v>
      </c>
      <c r="L4" s="4">
        <v>516625</v>
      </c>
      <c r="M4" s="4">
        <v>930410</v>
      </c>
      <c r="N4" s="8">
        <v>1217441</v>
      </c>
    </row>
    <row r="5" spans="1:14" x14ac:dyDescent="0.25">
      <c r="A5" s="1" t="s">
        <v>3</v>
      </c>
      <c r="B5" s="4">
        <v>10800444</v>
      </c>
      <c r="C5" s="4">
        <v>10617349</v>
      </c>
      <c r="D5" s="4">
        <v>8722041</v>
      </c>
      <c r="E5" s="4">
        <v>8652990</v>
      </c>
      <c r="F5" s="4">
        <v>4585187</v>
      </c>
      <c r="G5" s="4">
        <v>4672906</v>
      </c>
      <c r="H5" s="4">
        <v>6122805</v>
      </c>
      <c r="I5" s="4">
        <v>5886867</v>
      </c>
      <c r="J5" s="4">
        <v>6766023.4100000001</v>
      </c>
      <c r="K5" s="4">
        <v>10536162</v>
      </c>
      <c r="L5" s="4">
        <v>16242747</v>
      </c>
      <c r="M5" s="4">
        <v>19778142</v>
      </c>
      <c r="N5" s="8">
        <v>43589382</v>
      </c>
    </row>
    <row r="6" spans="1:14" x14ac:dyDescent="0.25">
      <c r="A6" s="1" t="s">
        <v>4</v>
      </c>
      <c r="B6" s="4">
        <v>6800715</v>
      </c>
      <c r="C6" s="4">
        <v>8897874</v>
      </c>
      <c r="D6" s="4">
        <v>5569793</v>
      </c>
      <c r="E6" s="4">
        <v>5569793</v>
      </c>
      <c r="F6" s="4">
        <v>4432812</v>
      </c>
      <c r="G6" s="4">
        <v>5624005</v>
      </c>
      <c r="H6" s="4">
        <v>6145993</v>
      </c>
      <c r="I6" s="4">
        <v>6771337</v>
      </c>
      <c r="J6" s="4">
        <v>6749463</v>
      </c>
      <c r="K6" s="4">
        <v>9110850.5700000003</v>
      </c>
      <c r="L6" s="4">
        <v>7008475</v>
      </c>
      <c r="M6" s="4">
        <v>8595142</v>
      </c>
      <c r="N6" s="8">
        <v>13615838</v>
      </c>
    </row>
    <row r="7" spans="1:14" x14ac:dyDescent="0.25">
      <c r="A7" s="1" t="s">
        <v>5</v>
      </c>
      <c r="B7" s="4">
        <v>61758548</v>
      </c>
      <c r="C7" s="4">
        <v>47952744</v>
      </c>
      <c r="D7" s="4">
        <v>38558815</v>
      </c>
      <c r="E7" s="4">
        <v>56449422</v>
      </c>
      <c r="F7" s="4">
        <v>70948731</v>
      </c>
      <c r="G7" s="4">
        <v>64827155</v>
      </c>
      <c r="H7" s="4">
        <v>74555332</v>
      </c>
      <c r="I7" s="4">
        <v>67410044</v>
      </c>
      <c r="J7" s="4">
        <v>74817015</v>
      </c>
      <c r="K7" s="4">
        <v>65400600</v>
      </c>
      <c r="L7" s="4">
        <v>150781036</v>
      </c>
      <c r="M7" s="4">
        <v>231014269</v>
      </c>
      <c r="N7" s="8">
        <v>201292419</v>
      </c>
    </row>
    <row r="8" spans="1:14" x14ac:dyDescent="0.25">
      <c r="A8" s="1" t="s">
        <v>6</v>
      </c>
      <c r="B8" s="4">
        <v>20918861</v>
      </c>
      <c r="C8" s="4">
        <v>17738473</v>
      </c>
      <c r="D8" s="4">
        <v>19669969</v>
      </c>
      <c r="E8" s="4">
        <v>19169732</v>
      </c>
      <c r="F8" s="4">
        <v>19502370</v>
      </c>
      <c r="G8" s="4">
        <v>19305848</v>
      </c>
      <c r="H8" s="4">
        <v>12395636</v>
      </c>
      <c r="I8" s="4">
        <v>14794662</v>
      </c>
      <c r="J8" s="4">
        <v>15772479</v>
      </c>
      <c r="K8" s="4">
        <v>24407135</v>
      </c>
      <c r="L8" s="4">
        <v>23557299</v>
      </c>
      <c r="M8" s="4">
        <v>23557299</v>
      </c>
      <c r="N8" s="8">
        <v>34030767</v>
      </c>
    </row>
    <row r="9" spans="1:14" x14ac:dyDescent="0.25">
      <c r="A9" s="1" t="s">
        <v>7</v>
      </c>
      <c r="B9" s="4">
        <v>1909269</v>
      </c>
      <c r="C9" s="4">
        <v>1319737</v>
      </c>
      <c r="D9" s="4">
        <v>1000092</v>
      </c>
      <c r="E9" s="4">
        <v>2463560</v>
      </c>
      <c r="F9" s="4">
        <v>3058027</v>
      </c>
      <c r="G9" s="4">
        <v>4122381</v>
      </c>
      <c r="H9" s="4">
        <v>2152082</v>
      </c>
      <c r="I9" s="4">
        <v>2873837</v>
      </c>
      <c r="J9" s="4">
        <v>6117380</v>
      </c>
      <c r="K9" s="4">
        <v>8699278</v>
      </c>
      <c r="L9" s="4">
        <v>3417529</v>
      </c>
      <c r="M9" s="4">
        <v>3417529</v>
      </c>
      <c r="N9" s="8">
        <v>34836844</v>
      </c>
    </row>
    <row r="10" spans="1:14" x14ac:dyDescent="0.25">
      <c r="A10" s="1" t="s">
        <v>8</v>
      </c>
      <c r="B10" s="4">
        <v>2256401</v>
      </c>
      <c r="C10" s="4">
        <v>2952395</v>
      </c>
      <c r="D10" s="4">
        <v>2898641</v>
      </c>
      <c r="E10" s="4">
        <v>2519916</v>
      </c>
      <c r="F10" s="4">
        <v>1136261</v>
      </c>
      <c r="G10" s="4">
        <v>1602475</v>
      </c>
      <c r="H10" s="4">
        <v>3561501</v>
      </c>
      <c r="I10" s="4">
        <v>4171741</v>
      </c>
      <c r="J10" s="4">
        <v>2648188</v>
      </c>
      <c r="K10" s="4">
        <v>3431235</v>
      </c>
      <c r="L10" s="4">
        <v>1162065.31</v>
      </c>
      <c r="M10" s="4">
        <v>1162065.31</v>
      </c>
      <c r="N10" s="8">
        <v>6701575</v>
      </c>
    </row>
    <row r="11" spans="1:14" x14ac:dyDescent="0.25">
      <c r="A11" s="1" t="s">
        <v>9</v>
      </c>
      <c r="B11" s="4">
        <v>2948766.1</v>
      </c>
      <c r="C11" s="4">
        <v>688949.8</v>
      </c>
      <c r="D11" s="4">
        <v>2978601</v>
      </c>
      <c r="E11" s="4">
        <v>2259637</v>
      </c>
      <c r="F11" s="4">
        <v>2056793</v>
      </c>
      <c r="G11" s="4">
        <v>4929508</v>
      </c>
      <c r="H11" s="4">
        <v>3022837</v>
      </c>
      <c r="I11" s="4">
        <v>3978956</v>
      </c>
      <c r="J11" s="4">
        <v>3980820.52</v>
      </c>
      <c r="K11" s="4">
        <v>6424905.3399999999</v>
      </c>
      <c r="L11" s="4">
        <v>3929532.83</v>
      </c>
      <c r="M11" s="4">
        <v>14093503.18</v>
      </c>
      <c r="N11" s="8">
        <v>20207362</v>
      </c>
    </row>
    <row r="12" spans="1:14" x14ac:dyDescent="0.25">
      <c r="A12" s="1" t="s">
        <v>10</v>
      </c>
      <c r="B12" s="4">
        <v>15081202</v>
      </c>
      <c r="C12" s="4">
        <v>16494878</v>
      </c>
      <c r="D12" s="4">
        <v>10825416</v>
      </c>
      <c r="E12" s="4">
        <v>11538547</v>
      </c>
      <c r="F12" s="4">
        <v>12074687</v>
      </c>
      <c r="G12" s="4">
        <v>12408517</v>
      </c>
      <c r="H12" s="4">
        <v>12131177</v>
      </c>
      <c r="I12" s="4">
        <v>13869079</v>
      </c>
      <c r="J12" s="4">
        <v>12203799</v>
      </c>
      <c r="K12" s="4">
        <v>5604031.2300000004</v>
      </c>
      <c r="L12" s="4">
        <v>11096912.27</v>
      </c>
      <c r="M12" s="4">
        <v>11096912.27</v>
      </c>
      <c r="N12" s="8">
        <v>133546226</v>
      </c>
    </row>
    <row r="13" spans="1:14" x14ac:dyDescent="0.25">
      <c r="A13" s="1" t="s">
        <v>11</v>
      </c>
      <c r="B13" s="4">
        <v>11151392.73</v>
      </c>
      <c r="C13" s="4">
        <v>13726553.199999999</v>
      </c>
      <c r="D13" s="4">
        <v>6799639</v>
      </c>
      <c r="E13" s="4">
        <v>6450127</v>
      </c>
      <c r="F13" s="4">
        <v>6323810</v>
      </c>
      <c r="G13" s="4">
        <v>5329878</v>
      </c>
      <c r="H13" s="4">
        <v>5501301</v>
      </c>
      <c r="I13" s="4">
        <v>6681460</v>
      </c>
      <c r="J13" s="4">
        <v>8301238.2599999998</v>
      </c>
      <c r="K13" s="4">
        <v>11847579</v>
      </c>
      <c r="L13" s="4">
        <v>9278681</v>
      </c>
      <c r="M13" s="4">
        <v>11763049</v>
      </c>
      <c r="N13" s="8">
        <v>23520613</v>
      </c>
    </row>
    <row r="14" spans="1:14" x14ac:dyDescent="0.25">
      <c r="A14" s="1" t="s">
        <v>52</v>
      </c>
      <c r="B14" s="4">
        <v>513233</v>
      </c>
      <c r="C14" s="4">
        <v>422425</v>
      </c>
      <c r="D14" s="4">
        <v>453500</v>
      </c>
      <c r="E14" s="4">
        <v>584602</v>
      </c>
      <c r="F14" s="4">
        <v>349207</v>
      </c>
      <c r="G14" s="4">
        <v>370948</v>
      </c>
      <c r="H14" s="4">
        <v>189022</v>
      </c>
      <c r="I14" s="4">
        <v>282641</v>
      </c>
      <c r="J14" s="4">
        <v>213233</v>
      </c>
      <c r="K14" s="4">
        <v>228917</v>
      </c>
      <c r="L14" s="4">
        <v>317139</v>
      </c>
      <c r="M14" s="4">
        <v>317139</v>
      </c>
      <c r="N14" s="8">
        <v>930772</v>
      </c>
    </row>
    <row r="15" spans="1:14" x14ac:dyDescent="0.25">
      <c r="A15" s="1" t="s">
        <v>12</v>
      </c>
      <c r="B15" s="4">
        <v>170561</v>
      </c>
      <c r="C15" s="4">
        <v>216041.11</v>
      </c>
      <c r="D15" s="4">
        <v>76406</v>
      </c>
      <c r="E15" s="4">
        <v>171836</v>
      </c>
      <c r="F15" s="4">
        <v>283438</v>
      </c>
      <c r="G15" s="4">
        <v>313046</v>
      </c>
      <c r="H15" s="4">
        <v>640532.56999999995</v>
      </c>
      <c r="I15" s="4">
        <v>749353</v>
      </c>
      <c r="J15" s="4">
        <v>791297</v>
      </c>
      <c r="K15" s="4">
        <v>770462</v>
      </c>
      <c r="L15" s="4">
        <v>972774.72</v>
      </c>
      <c r="M15" s="4">
        <v>972774.72</v>
      </c>
      <c r="N15" s="8">
        <v>2693542</v>
      </c>
    </row>
    <row r="16" spans="1:14" x14ac:dyDescent="0.25">
      <c r="A16" s="1" t="s">
        <v>13</v>
      </c>
      <c r="B16" s="4">
        <v>8954781</v>
      </c>
      <c r="C16" s="4">
        <v>8877298</v>
      </c>
      <c r="D16" s="4">
        <v>9558391</v>
      </c>
      <c r="E16" s="4">
        <v>10514415</v>
      </c>
      <c r="F16" s="4">
        <v>10738332</v>
      </c>
      <c r="G16" s="4">
        <v>9942459</v>
      </c>
      <c r="H16" s="4">
        <v>10081763</v>
      </c>
      <c r="I16" s="4">
        <v>11139674</v>
      </c>
      <c r="J16" s="4">
        <v>11620710</v>
      </c>
      <c r="K16" s="4">
        <v>5717497.75</v>
      </c>
      <c r="L16" s="4">
        <v>9858260.0399999991</v>
      </c>
      <c r="M16" s="4">
        <v>13028272.09</v>
      </c>
      <c r="N16" s="8">
        <v>43437837</v>
      </c>
    </row>
    <row r="17" spans="1:14" x14ac:dyDescent="0.25">
      <c r="A17" s="1" t="s">
        <v>14</v>
      </c>
      <c r="B17" s="4">
        <v>45214734</v>
      </c>
      <c r="C17" s="4">
        <v>60639222</v>
      </c>
      <c r="D17" s="4">
        <v>66136695</v>
      </c>
      <c r="E17" s="4">
        <v>21322503</v>
      </c>
      <c r="F17" s="4">
        <v>30584630</v>
      </c>
      <c r="G17" s="4">
        <v>31666143</v>
      </c>
      <c r="H17" s="4">
        <v>39859187</v>
      </c>
      <c r="I17" s="4">
        <v>30948385</v>
      </c>
      <c r="J17" s="4">
        <v>30880769</v>
      </c>
      <c r="K17" s="4">
        <v>52742805</v>
      </c>
      <c r="L17" s="4">
        <v>56166617</v>
      </c>
      <c r="M17" s="4">
        <v>56166617</v>
      </c>
      <c r="N17" s="8">
        <v>109685283</v>
      </c>
    </row>
    <row r="18" spans="1:14" x14ac:dyDescent="0.25">
      <c r="A18" s="1" t="s">
        <v>15</v>
      </c>
      <c r="B18" s="4">
        <v>15913160</v>
      </c>
      <c r="C18" s="4">
        <v>22051087</v>
      </c>
      <c r="D18" s="4">
        <v>20286955</v>
      </c>
      <c r="E18" s="4">
        <v>17243942</v>
      </c>
      <c r="F18" s="4">
        <v>15809345</v>
      </c>
      <c r="G18" s="4">
        <v>17912048</v>
      </c>
      <c r="H18" s="4">
        <v>17930481</v>
      </c>
      <c r="I18" s="4">
        <v>14883645</v>
      </c>
      <c r="J18" s="4">
        <v>16611274</v>
      </c>
      <c r="K18" s="4">
        <v>15634122.699999999</v>
      </c>
      <c r="L18" s="4">
        <v>15641146.780000001</v>
      </c>
      <c r="M18" s="4">
        <v>26163768.080000002</v>
      </c>
      <c r="N18" s="8">
        <v>40871573</v>
      </c>
    </row>
    <row r="19" spans="1:14" x14ac:dyDescent="0.25">
      <c r="A19" s="1" t="s">
        <v>16</v>
      </c>
      <c r="B19" s="4">
        <v>27870844</v>
      </c>
      <c r="C19" s="4">
        <v>21625772</v>
      </c>
      <c r="D19" s="4">
        <v>16552052</v>
      </c>
      <c r="E19" s="4">
        <v>18161773</v>
      </c>
      <c r="F19" s="4">
        <v>18532746</v>
      </c>
      <c r="G19" s="4">
        <v>19019085</v>
      </c>
      <c r="H19" s="4">
        <v>19389229</v>
      </c>
      <c r="I19" s="4">
        <v>20124933</v>
      </c>
      <c r="J19" s="4">
        <v>17150422</v>
      </c>
      <c r="K19" s="4">
        <v>16381395</v>
      </c>
      <c r="L19" s="4">
        <v>14896832</v>
      </c>
      <c r="M19" s="4">
        <v>14896832</v>
      </c>
      <c r="N19" s="8">
        <v>48542127</v>
      </c>
    </row>
    <row r="20" spans="1:14" x14ac:dyDescent="0.25">
      <c r="A20" s="1" t="s">
        <v>17</v>
      </c>
      <c r="B20" s="4">
        <v>8334669.5999999996</v>
      </c>
      <c r="C20" s="4">
        <v>6620508</v>
      </c>
      <c r="D20" s="4">
        <v>6660517</v>
      </c>
      <c r="E20" s="4">
        <v>6835602</v>
      </c>
      <c r="F20" s="4">
        <v>7826999</v>
      </c>
      <c r="G20" s="4">
        <v>8318180</v>
      </c>
      <c r="H20" s="4">
        <v>8138541</v>
      </c>
      <c r="I20" s="4">
        <v>8697586</v>
      </c>
      <c r="J20" s="4">
        <v>8846257</v>
      </c>
      <c r="K20" s="4">
        <v>8247284</v>
      </c>
      <c r="L20" s="4">
        <v>8627866</v>
      </c>
      <c r="M20" s="4">
        <v>8627866</v>
      </c>
      <c r="N20" s="8">
        <v>14170518.6</v>
      </c>
    </row>
    <row r="21" spans="1:14" x14ac:dyDescent="0.25">
      <c r="A21" s="1" t="s">
        <v>18</v>
      </c>
      <c r="B21" s="4">
        <v>4477261</v>
      </c>
      <c r="C21" s="4">
        <v>11688423</v>
      </c>
      <c r="D21" s="4">
        <v>9479846</v>
      </c>
      <c r="E21" s="4">
        <v>8910979</v>
      </c>
      <c r="F21" s="4">
        <v>9879890</v>
      </c>
      <c r="G21" s="4">
        <v>12178917</v>
      </c>
      <c r="H21" s="4">
        <v>10954763</v>
      </c>
      <c r="I21" s="4">
        <v>16981089.619999997</v>
      </c>
      <c r="J21" s="4">
        <v>17981336.759999998</v>
      </c>
      <c r="K21" s="4">
        <v>17798356</v>
      </c>
      <c r="L21" s="4">
        <v>16066858.609999999</v>
      </c>
      <c r="M21" s="4">
        <v>16066858.609999999</v>
      </c>
      <c r="N21" s="8">
        <v>40499511</v>
      </c>
    </row>
    <row r="22" spans="1:14" x14ac:dyDescent="0.25">
      <c r="A22" s="1" t="s">
        <v>19</v>
      </c>
      <c r="B22" s="4">
        <v>5961901</v>
      </c>
      <c r="C22" s="4">
        <v>8387869</v>
      </c>
      <c r="D22" s="4">
        <v>7296092</v>
      </c>
      <c r="E22" s="4">
        <v>7218726</v>
      </c>
      <c r="F22" s="4">
        <v>6039579</v>
      </c>
      <c r="G22" s="4">
        <v>6669692</v>
      </c>
      <c r="H22" s="4">
        <v>6253918</v>
      </c>
      <c r="I22" s="4">
        <v>6808967.2699999996</v>
      </c>
      <c r="J22" s="4">
        <v>8482393.8499999996</v>
      </c>
      <c r="K22" s="4">
        <v>11173463</v>
      </c>
      <c r="L22" s="4">
        <v>11633507</v>
      </c>
      <c r="M22" s="4">
        <v>11633507</v>
      </c>
      <c r="N22" s="8">
        <v>26872368</v>
      </c>
    </row>
    <row r="23" spans="1:14" x14ac:dyDescent="0.25">
      <c r="A23" s="1" t="s">
        <v>20</v>
      </c>
      <c r="B23" s="4">
        <v>3136132</v>
      </c>
      <c r="C23" s="4">
        <v>5131008</v>
      </c>
      <c r="D23" s="4">
        <v>3856591</v>
      </c>
      <c r="E23" s="4">
        <v>7193693</v>
      </c>
      <c r="F23" s="4">
        <v>13329713</v>
      </c>
      <c r="G23" s="4">
        <v>13360862</v>
      </c>
      <c r="H23" s="4">
        <v>12050964</v>
      </c>
      <c r="I23" s="4">
        <v>12272585</v>
      </c>
      <c r="J23" s="4">
        <v>9104510.6600000001</v>
      </c>
      <c r="K23" s="4">
        <v>10177290</v>
      </c>
      <c r="L23" s="4">
        <v>9409787</v>
      </c>
      <c r="M23" s="4">
        <v>10941355</v>
      </c>
      <c r="N23" s="8">
        <v>31392258</v>
      </c>
    </row>
    <row r="24" spans="1:14" x14ac:dyDescent="0.25">
      <c r="A24" s="1" t="s">
        <v>21</v>
      </c>
      <c r="B24" s="4">
        <v>6149017</v>
      </c>
      <c r="C24" s="4">
        <v>22363895</v>
      </c>
      <c r="D24" s="4">
        <v>25296493</v>
      </c>
      <c r="E24" s="4">
        <v>35750550</v>
      </c>
      <c r="F24" s="4">
        <v>16262333</v>
      </c>
      <c r="G24" s="4">
        <v>18221845.84</v>
      </c>
      <c r="H24" s="4">
        <v>28164724</v>
      </c>
      <c r="I24" s="4">
        <v>24270399</v>
      </c>
      <c r="J24" s="4">
        <v>22448141</v>
      </c>
      <c r="K24" s="4">
        <v>27221961</v>
      </c>
      <c r="L24" s="4">
        <v>47303008</v>
      </c>
      <c r="M24" s="4">
        <v>47303008</v>
      </c>
      <c r="N24" s="8">
        <v>134395731</v>
      </c>
    </row>
    <row r="25" spans="1:14" x14ac:dyDescent="0.25">
      <c r="A25" s="1" t="s">
        <v>22</v>
      </c>
      <c r="B25" s="4">
        <v>54970851</v>
      </c>
      <c r="C25" s="4">
        <v>51794887</v>
      </c>
      <c r="D25" s="4">
        <v>52614575</v>
      </c>
      <c r="E25" s="4">
        <v>52082211</v>
      </c>
      <c r="F25" s="4">
        <v>50078167</v>
      </c>
      <c r="G25" s="4">
        <v>55362091</v>
      </c>
      <c r="H25" s="4">
        <v>47373029</v>
      </c>
      <c r="I25" s="4">
        <v>50307730</v>
      </c>
      <c r="J25" s="4">
        <v>56865698</v>
      </c>
      <c r="K25" s="4">
        <v>40284057</v>
      </c>
      <c r="L25" s="4">
        <v>50953530</v>
      </c>
      <c r="M25" s="4">
        <v>50953530</v>
      </c>
      <c r="N25" s="8">
        <v>216086841</v>
      </c>
    </row>
    <row r="26" spans="1:14" x14ac:dyDescent="0.25">
      <c r="A26" s="1" t="s">
        <v>23</v>
      </c>
      <c r="B26" s="4">
        <v>41922668</v>
      </c>
      <c r="C26" s="4">
        <v>12147503</v>
      </c>
      <c r="D26" s="4">
        <v>20565468</v>
      </c>
      <c r="E26" s="4">
        <v>20951829</v>
      </c>
      <c r="F26" s="4">
        <v>20540461</v>
      </c>
      <c r="G26" s="4">
        <v>20397981</v>
      </c>
      <c r="H26" s="4">
        <v>18056104</v>
      </c>
      <c r="I26" s="4">
        <v>25884630.603153098</v>
      </c>
      <c r="J26" s="4">
        <v>27369402</v>
      </c>
      <c r="K26" s="4">
        <v>39986907</v>
      </c>
      <c r="L26" s="4">
        <v>44986907</v>
      </c>
      <c r="M26" s="4">
        <v>53966907</v>
      </c>
      <c r="N26" s="8">
        <v>131493057</v>
      </c>
    </row>
    <row r="27" spans="1:14" x14ac:dyDescent="0.25">
      <c r="A27" s="1" t="s">
        <v>24</v>
      </c>
      <c r="B27" s="4">
        <v>21578021</v>
      </c>
      <c r="C27" s="4">
        <v>24107718</v>
      </c>
      <c r="D27" s="4">
        <v>18423694</v>
      </c>
      <c r="E27" s="4">
        <v>21144255</v>
      </c>
      <c r="F27" s="4">
        <v>15869815</v>
      </c>
      <c r="G27" s="4">
        <v>22639261</v>
      </c>
      <c r="H27" s="4">
        <v>26064679.41</v>
      </c>
      <c r="I27" s="4">
        <v>27207926</v>
      </c>
      <c r="J27" s="4">
        <v>22027138.789999999</v>
      </c>
      <c r="K27" s="4">
        <v>26088594</v>
      </c>
      <c r="L27" s="4">
        <v>30550456</v>
      </c>
      <c r="M27" s="4">
        <v>55652484</v>
      </c>
      <c r="N27" s="8">
        <v>62249772.799999997</v>
      </c>
    </row>
    <row r="28" spans="1:14" x14ac:dyDescent="0.25">
      <c r="A28" s="1" t="s">
        <v>25</v>
      </c>
      <c r="B28" s="4">
        <v>7114683</v>
      </c>
      <c r="C28" s="4">
        <v>5313171</v>
      </c>
      <c r="D28" s="4">
        <v>4638586</v>
      </c>
      <c r="E28" s="4">
        <v>6041524</v>
      </c>
      <c r="F28" s="4">
        <v>5351642</v>
      </c>
      <c r="G28" s="4">
        <v>6217006</v>
      </c>
      <c r="H28" s="4">
        <v>5920391</v>
      </c>
      <c r="I28" s="4">
        <v>6659177</v>
      </c>
      <c r="J28" s="4">
        <v>6004812</v>
      </c>
      <c r="K28" s="4">
        <v>4949386</v>
      </c>
      <c r="L28" s="4">
        <v>5236698</v>
      </c>
      <c r="M28" s="4">
        <v>5236698</v>
      </c>
      <c r="N28" s="8">
        <v>16206836</v>
      </c>
    </row>
    <row r="29" spans="1:14" x14ac:dyDescent="0.25">
      <c r="A29" s="1" t="s">
        <v>26</v>
      </c>
      <c r="B29" s="4">
        <v>16755858</v>
      </c>
      <c r="C29" s="4">
        <v>15709017.17</v>
      </c>
      <c r="D29" s="4">
        <v>7684942</v>
      </c>
      <c r="E29" s="4">
        <v>14591621</v>
      </c>
      <c r="F29" s="4">
        <v>14952471</v>
      </c>
      <c r="G29" s="4">
        <v>15892121</v>
      </c>
      <c r="H29" s="4">
        <v>16318712</v>
      </c>
      <c r="I29" s="4">
        <v>16059208</v>
      </c>
      <c r="J29" s="4">
        <v>15453322</v>
      </c>
      <c r="K29" s="4">
        <v>19725726</v>
      </c>
      <c r="L29" s="4">
        <v>19198941</v>
      </c>
      <c r="M29" s="4">
        <v>19198941</v>
      </c>
      <c r="N29" s="8">
        <v>40529281.350000001</v>
      </c>
    </row>
    <row r="30" spans="1:14" x14ac:dyDescent="0.25">
      <c r="A30" s="1" t="s">
        <v>27</v>
      </c>
      <c r="B30" s="4">
        <v>10685643</v>
      </c>
      <c r="C30" s="4">
        <v>10207355.6</v>
      </c>
      <c r="D30" s="4">
        <v>8351264</v>
      </c>
      <c r="E30" s="4">
        <v>9806212</v>
      </c>
      <c r="F30" s="4">
        <v>10978779</v>
      </c>
      <c r="G30" s="4">
        <v>11181455</v>
      </c>
      <c r="H30" s="4">
        <v>10293527</v>
      </c>
      <c r="I30" s="4">
        <v>11895840</v>
      </c>
      <c r="J30" s="4">
        <v>11798953.279999999</v>
      </c>
      <c r="K30" s="4">
        <v>17034441</v>
      </c>
      <c r="L30" s="4">
        <v>13534025</v>
      </c>
      <c r="M30" s="4">
        <v>20317636</v>
      </c>
      <c r="N30" s="8">
        <v>24829603.16</v>
      </c>
    </row>
    <row r="31" spans="1:14" x14ac:dyDescent="0.25">
      <c r="A31" s="1" t="s">
        <v>28</v>
      </c>
      <c r="B31" s="4">
        <v>6595510.4800000004</v>
      </c>
      <c r="C31" s="4">
        <v>5247883</v>
      </c>
      <c r="D31" s="4">
        <v>3831397</v>
      </c>
      <c r="E31" s="4">
        <v>5259438</v>
      </c>
      <c r="F31" s="4">
        <v>4495692.3</v>
      </c>
      <c r="G31" s="4">
        <v>3746230</v>
      </c>
      <c r="H31" s="4">
        <v>5084118</v>
      </c>
      <c r="I31" s="4">
        <v>4347089</v>
      </c>
      <c r="J31" s="4">
        <v>4703612</v>
      </c>
      <c r="K31" s="4">
        <v>7073659</v>
      </c>
      <c r="L31" s="4">
        <v>8273666</v>
      </c>
      <c r="M31" s="4">
        <v>8273666</v>
      </c>
      <c r="N31" s="8">
        <v>21071815</v>
      </c>
    </row>
    <row r="32" spans="1:14" x14ac:dyDescent="0.25">
      <c r="A32" s="1" t="s">
        <v>29</v>
      </c>
      <c r="B32" s="4">
        <v>3652980</v>
      </c>
      <c r="C32" s="4">
        <v>4696151.71</v>
      </c>
      <c r="D32" s="4">
        <v>4637405</v>
      </c>
      <c r="E32" s="4">
        <v>5177218</v>
      </c>
      <c r="F32" s="4">
        <v>5389215</v>
      </c>
      <c r="G32" s="4">
        <v>5165913</v>
      </c>
      <c r="H32" s="4">
        <v>1373844</v>
      </c>
      <c r="I32" s="4">
        <v>1530372</v>
      </c>
      <c r="J32" s="4">
        <v>1818241</v>
      </c>
      <c r="K32" s="4">
        <v>1836330</v>
      </c>
      <c r="L32" s="10">
        <v>1357572</v>
      </c>
      <c r="M32" s="4">
        <v>1357572</v>
      </c>
      <c r="N32" s="8">
        <v>5182127.4000000004</v>
      </c>
    </row>
    <row r="33" spans="1:14" x14ac:dyDescent="0.25">
      <c r="A33" s="1" t="s">
        <v>30</v>
      </c>
      <c r="B33" s="4">
        <v>1887807.78</v>
      </c>
      <c r="C33" s="4">
        <v>1777000</v>
      </c>
      <c r="D33" s="4">
        <v>7428271</v>
      </c>
      <c r="E33" s="4">
        <v>6767735</v>
      </c>
      <c r="F33" s="4">
        <v>7042667</v>
      </c>
      <c r="G33" s="4">
        <v>7880377</v>
      </c>
      <c r="H33" s="4">
        <v>7550071</v>
      </c>
      <c r="I33" s="4">
        <v>3490195</v>
      </c>
      <c r="J33" s="4">
        <v>4094821.05</v>
      </c>
      <c r="K33" s="4">
        <v>4240248.5999999996</v>
      </c>
      <c r="L33" s="4">
        <v>3401236</v>
      </c>
      <c r="M33" s="4">
        <v>5079276</v>
      </c>
      <c r="N33" s="8">
        <v>26850953</v>
      </c>
    </row>
    <row r="34" spans="1:14" x14ac:dyDescent="0.25">
      <c r="A34" s="1" t="s">
        <v>31</v>
      </c>
      <c r="B34" s="4">
        <v>29869812</v>
      </c>
      <c r="C34" s="4">
        <v>24196758.98</v>
      </c>
      <c r="D34" s="4">
        <v>17787690</v>
      </c>
      <c r="E34" s="4">
        <v>11589596</v>
      </c>
      <c r="F34" s="4">
        <v>17534873</v>
      </c>
      <c r="G34" s="4">
        <v>17815346</v>
      </c>
      <c r="H34" s="4">
        <v>17115169</v>
      </c>
      <c r="I34" s="4">
        <v>21436963</v>
      </c>
      <c r="J34" s="4">
        <v>15092864</v>
      </c>
      <c r="K34" s="4">
        <v>31047208</v>
      </c>
      <c r="L34" s="4">
        <v>18365540</v>
      </c>
      <c r="M34" s="4">
        <v>18365540</v>
      </c>
      <c r="N34" s="8">
        <v>21165996.199999999</v>
      </c>
    </row>
    <row r="35" spans="1:14" x14ac:dyDescent="0.25">
      <c r="A35" s="1" t="s">
        <v>32</v>
      </c>
      <c r="B35" s="4">
        <v>5334796</v>
      </c>
      <c r="C35" s="4">
        <v>5282375</v>
      </c>
      <c r="D35" s="4">
        <v>2760967</v>
      </c>
      <c r="E35" s="4">
        <v>4223857</v>
      </c>
      <c r="F35" s="4">
        <v>4461426</v>
      </c>
      <c r="G35" s="4">
        <v>5952955</v>
      </c>
      <c r="H35" s="4">
        <v>6089863</v>
      </c>
      <c r="I35" s="4">
        <v>6055613</v>
      </c>
      <c r="J35" s="4">
        <v>6277314</v>
      </c>
      <c r="K35" s="4">
        <v>10019154.119999999</v>
      </c>
      <c r="L35" s="4">
        <v>8705170.6300000008</v>
      </c>
      <c r="M35" s="4">
        <v>8705170.6300000008</v>
      </c>
      <c r="N35" s="8">
        <v>25339366</v>
      </c>
    </row>
    <row r="36" spans="1:14" x14ac:dyDescent="0.25">
      <c r="A36" s="1" t="s">
        <v>33</v>
      </c>
      <c r="B36" s="4">
        <v>73911550</v>
      </c>
      <c r="C36" s="4">
        <v>69362251</v>
      </c>
      <c r="D36" s="4">
        <v>53190469</v>
      </c>
      <c r="E36" s="4">
        <v>50274524</v>
      </c>
      <c r="F36" s="4">
        <v>57784513</v>
      </c>
      <c r="G36" s="4">
        <v>58113403</v>
      </c>
      <c r="H36" s="4">
        <v>59542351</v>
      </c>
      <c r="I36" s="4">
        <v>62441607</v>
      </c>
      <c r="J36" s="4">
        <v>66505123</v>
      </c>
      <c r="K36" s="4">
        <v>70100000</v>
      </c>
      <c r="L36" s="4">
        <v>81102290</v>
      </c>
      <c r="M36" s="4">
        <v>115102290</v>
      </c>
      <c r="N36" s="8">
        <v>146724930</v>
      </c>
    </row>
    <row r="37" spans="1:14" x14ac:dyDescent="0.25">
      <c r="A37" s="1" t="s">
        <v>110</v>
      </c>
      <c r="B37" s="4">
        <v>77145</v>
      </c>
      <c r="C37" s="4">
        <v>94450</v>
      </c>
      <c r="D37" s="4">
        <v>105798</v>
      </c>
      <c r="E37" s="4">
        <v>89077</v>
      </c>
      <c r="F37" s="4">
        <v>83546</v>
      </c>
      <c r="G37" s="4">
        <v>93053</v>
      </c>
      <c r="H37" s="4">
        <v>98528</v>
      </c>
      <c r="I37" s="4">
        <v>0</v>
      </c>
      <c r="J37" s="4">
        <v>0</v>
      </c>
      <c r="K37" s="4">
        <v>0</v>
      </c>
      <c r="L37" s="4">
        <v>117227</v>
      </c>
      <c r="M37" s="4">
        <v>117227</v>
      </c>
      <c r="N37" s="8">
        <v>0</v>
      </c>
    </row>
    <row r="38" spans="1:14" x14ac:dyDescent="0.25">
      <c r="A38" s="1" t="s">
        <v>34</v>
      </c>
      <c r="B38" s="4">
        <v>14556773</v>
      </c>
      <c r="C38" s="4">
        <v>24006330</v>
      </c>
      <c r="D38" s="4">
        <v>25812396</v>
      </c>
      <c r="E38" s="4">
        <v>25581690</v>
      </c>
      <c r="F38" s="4">
        <v>21109878</v>
      </c>
      <c r="G38" s="4">
        <v>19786756</v>
      </c>
      <c r="H38" s="4">
        <v>21921346</v>
      </c>
      <c r="I38" s="4">
        <v>26633867</v>
      </c>
      <c r="J38" s="4">
        <v>22560820</v>
      </c>
      <c r="K38" s="4">
        <v>23047825</v>
      </c>
      <c r="L38" s="4">
        <v>21848082</v>
      </c>
      <c r="M38" s="4">
        <v>34893651</v>
      </c>
      <c r="N38" s="8">
        <v>21260977.75</v>
      </c>
    </row>
    <row r="39" spans="1:14" x14ac:dyDescent="0.25">
      <c r="A39" s="1" t="s">
        <v>35</v>
      </c>
      <c r="B39" s="4">
        <v>6065145</v>
      </c>
      <c r="C39" s="4">
        <v>6031880</v>
      </c>
      <c r="D39" s="4">
        <v>6731763</v>
      </c>
      <c r="E39" s="4">
        <v>11272895</v>
      </c>
      <c r="F39" s="4">
        <v>11403958</v>
      </c>
      <c r="G39" s="4">
        <v>15011513</v>
      </c>
      <c r="H39" s="4">
        <v>19076712</v>
      </c>
      <c r="I39" s="4">
        <v>16461160.6</v>
      </c>
      <c r="J39" s="4">
        <v>13228236</v>
      </c>
      <c r="K39" s="4">
        <v>11065714.029999999</v>
      </c>
      <c r="L39" s="4">
        <v>8722238.2699999996</v>
      </c>
      <c r="M39" s="4">
        <v>8722238.2699999996</v>
      </c>
      <c r="N39" s="8">
        <v>15294044</v>
      </c>
    </row>
    <row r="40" spans="1:14" x14ac:dyDescent="0.25">
      <c r="A40" s="1" t="s">
        <v>111</v>
      </c>
      <c r="B40" s="4">
        <v>352821</v>
      </c>
      <c r="C40" s="4">
        <v>280000</v>
      </c>
      <c r="D40" s="4">
        <v>354105</v>
      </c>
      <c r="E40" s="4">
        <v>39858</v>
      </c>
      <c r="F40" s="4">
        <v>231169</v>
      </c>
      <c r="G40" s="4">
        <v>252174</v>
      </c>
      <c r="H40" s="4">
        <v>184581</v>
      </c>
      <c r="I40" s="4">
        <v>199783</v>
      </c>
      <c r="J40" s="4">
        <v>205882</v>
      </c>
      <c r="K40" s="4">
        <v>292432</v>
      </c>
      <c r="L40" s="11">
        <v>212093</v>
      </c>
      <c r="M40" s="4">
        <v>212093</v>
      </c>
      <c r="N40" s="8">
        <v>726322</v>
      </c>
    </row>
    <row r="41" spans="1:14" x14ac:dyDescent="0.25">
      <c r="A41" s="1" t="s">
        <v>36</v>
      </c>
      <c r="B41" s="4">
        <v>26698721</v>
      </c>
      <c r="C41" s="4">
        <v>38089246</v>
      </c>
      <c r="D41" s="4">
        <v>85585795</v>
      </c>
      <c r="E41" s="4">
        <v>65393206</v>
      </c>
      <c r="F41" s="4">
        <v>68077908</v>
      </c>
      <c r="G41" s="4">
        <v>72767702</v>
      </c>
      <c r="H41" s="4">
        <v>65384409</v>
      </c>
      <c r="I41" s="4">
        <v>84307984</v>
      </c>
      <c r="J41" s="4">
        <v>55331568.789999999</v>
      </c>
      <c r="K41" s="4">
        <v>51386180</v>
      </c>
      <c r="L41" s="4">
        <v>51983324</v>
      </c>
      <c r="M41" s="4">
        <v>124079035</v>
      </c>
      <c r="N41" s="8">
        <v>91438813.599999994</v>
      </c>
    </row>
    <row r="42" spans="1:14" x14ac:dyDescent="0.25">
      <c r="A42" s="1" t="s">
        <v>37</v>
      </c>
      <c r="B42" s="4">
        <v>2884503.55</v>
      </c>
      <c r="C42" s="4">
        <v>5264374.67</v>
      </c>
      <c r="D42" s="4">
        <v>3530725</v>
      </c>
      <c r="E42" s="4">
        <v>3943140</v>
      </c>
      <c r="F42" s="4">
        <v>3666950</v>
      </c>
      <c r="G42" s="4">
        <v>4426960</v>
      </c>
      <c r="H42" s="4">
        <v>5073537</v>
      </c>
      <c r="I42" s="4">
        <v>4447332.88</v>
      </c>
      <c r="J42" s="4">
        <v>4562327</v>
      </c>
      <c r="K42" s="4">
        <v>6428699.75</v>
      </c>
      <c r="L42" s="4">
        <v>7784372.4299999997</v>
      </c>
      <c r="M42" s="4">
        <v>7784372.4299999997</v>
      </c>
      <c r="N42" s="8">
        <v>24859152.66</v>
      </c>
    </row>
    <row r="43" spans="1:14" x14ac:dyDescent="0.25">
      <c r="A43" s="1" t="s">
        <v>38</v>
      </c>
      <c r="B43" s="4">
        <v>17845248</v>
      </c>
      <c r="C43" s="4">
        <v>17269757</v>
      </c>
      <c r="D43" s="4">
        <v>20012254</v>
      </c>
      <c r="E43" s="4">
        <v>18194200</v>
      </c>
      <c r="F43" s="4">
        <v>18651264</v>
      </c>
      <c r="G43" s="4">
        <v>18630710</v>
      </c>
      <c r="H43" s="4">
        <v>18352702</v>
      </c>
      <c r="I43" s="4">
        <v>19550201</v>
      </c>
      <c r="J43" s="4">
        <v>20256243</v>
      </c>
      <c r="K43" s="4">
        <v>20361517</v>
      </c>
      <c r="L43" s="4">
        <v>18791586</v>
      </c>
      <c r="M43" s="4">
        <v>26862371</v>
      </c>
      <c r="N43" s="8">
        <v>52027774</v>
      </c>
    </row>
    <row r="44" spans="1:14" x14ac:dyDescent="0.25">
      <c r="A44" s="1" t="s">
        <v>39</v>
      </c>
      <c r="B44" s="4">
        <v>36144041</v>
      </c>
      <c r="C44" s="4">
        <v>44578644</v>
      </c>
      <c r="D44" s="4">
        <v>32689516</v>
      </c>
      <c r="E44" s="4">
        <v>42777445</v>
      </c>
      <c r="F44" s="4">
        <v>42843467</v>
      </c>
      <c r="G44" s="4">
        <v>45120304</v>
      </c>
      <c r="H44" s="4">
        <v>46821830</v>
      </c>
      <c r="I44" s="4">
        <v>55831432</v>
      </c>
      <c r="J44" s="4">
        <v>59858860</v>
      </c>
      <c r="K44" s="4">
        <v>66681105.460000001</v>
      </c>
      <c r="L44" s="4">
        <v>61410828</v>
      </c>
      <c r="M44" s="4">
        <v>105971550</v>
      </c>
      <c r="N44" s="8">
        <v>171142655</v>
      </c>
    </row>
    <row r="45" spans="1:14" x14ac:dyDescent="0.25">
      <c r="A45" s="1" t="s">
        <v>53</v>
      </c>
      <c r="B45" s="4">
        <v>627557</v>
      </c>
      <c r="C45" s="4">
        <v>0</v>
      </c>
      <c r="D45" s="4">
        <v>405670</v>
      </c>
      <c r="E45" s="4">
        <v>1014413</v>
      </c>
      <c r="F45" s="4">
        <v>3842626</v>
      </c>
      <c r="G45" s="4">
        <v>1282095</v>
      </c>
      <c r="H45" s="4">
        <v>843340</v>
      </c>
      <c r="I45" s="4">
        <v>2727065</v>
      </c>
      <c r="J45" s="4">
        <v>1707671</v>
      </c>
      <c r="K45" s="4">
        <v>2285044</v>
      </c>
      <c r="L45" s="4">
        <v>1141978</v>
      </c>
      <c r="M45" s="4">
        <v>1141978</v>
      </c>
      <c r="N45" s="8">
        <v>6922010</v>
      </c>
    </row>
    <row r="46" spans="1:14" x14ac:dyDescent="0.25">
      <c r="A46" s="1" t="s">
        <v>40</v>
      </c>
      <c r="B46" s="4">
        <v>10988873</v>
      </c>
      <c r="C46" s="4">
        <v>8798600</v>
      </c>
      <c r="D46" s="4">
        <v>9166244</v>
      </c>
      <c r="E46" s="4">
        <v>10505421</v>
      </c>
      <c r="F46" s="4">
        <v>9164095</v>
      </c>
      <c r="G46" s="4">
        <v>8139596</v>
      </c>
      <c r="H46" s="4">
        <v>9069928</v>
      </c>
      <c r="I46" s="4">
        <v>13934717</v>
      </c>
      <c r="J46" s="4">
        <v>22702325</v>
      </c>
      <c r="K46" s="4">
        <v>24914553</v>
      </c>
      <c r="L46" s="4">
        <v>27633118</v>
      </c>
      <c r="M46" s="4">
        <v>36149642</v>
      </c>
      <c r="N46" s="8">
        <v>25166000</v>
      </c>
    </row>
    <row r="47" spans="1:14" x14ac:dyDescent="0.25">
      <c r="A47" s="1" t="s">
        <v>41</v>
      </c>
      <c r="B47" s="4">
        <v>12608421.390000001</v>
      </c>
      <c r="C47" s="4">
        <v>11983008.869999999</v>
      </c>
      <c r="D47" s="4">
        <v>7132336</v>
      </c>
      <c r="E47" s="4">
        <v>7029740</v>
      </c>
      <c r="F47" s="4">
        <v>6811295</v>
      </c>
      <c r="G47" s="4">
        <v>6741888</v>
      </c>
      <c r="H47" s="4">
        <v>6152639</v>
      </c>
      <c r="I47" s="4">
        <v>5214658.7300000004</v>
      </c>
      <c r="J47" s="4">
        <v>6603619.6100000003</v>
      </c>
      <c r="K47" s="4">
        <v>7620055.0099999998</v>
      </c>
      <c r="L47" s="4">
        <v>7736142</v>
      </c>
      <c r="M47" s="4">
        <v>7736142</v>
      </c>
      <c r="N47" s="8">
        <v>29246596</v>
      </c>
    </row>
    <row r="48" spans="1:14" x14ac:dyDescent="0.25">
      <c r="A48" s="1" t="s">
        <v>42</v>
      </c>
      <c r="B48" s="4">
        <v>1513071</v>
      </c>
      <c r="C48" s="4">
        <v>1465115</v>
      </c>
      <c r="D48" s="4">
        <v>505656</v>
      </c>
      <c r="E48" s="4">
        <v>1506381</v>
      </c>
      <c r="F48" s="4">
        <v>1591553</v>
      </c>
      <c r="G48" s="4">
        <v>1776878</v>
      </c>
      <c r="H48" s="4">
        <v>1883366</v>
      </c>
      <c r="I48" s="4">
        <v>2081435</v>
      </c>
      <c r="J48" s="4">
        <v>2136561</v>
      </c>
      <c r="K48" s="4">
        <v>2316227</v>
      </c>
      <c r="L48" s="10">
        <v>2236681</v>
      </c>
      <c r="M48" s="4">
        <v>2236681</v>
      </c>
      <c r="N48" s="8">
        <v>4689534.8499999996</v>
      </c>
    </row>
    <row r="49" spans="1:14" x14ac:dyDescent="0.25">
      <c r="A49" s="1" t="s">
        <v>43</v>
      </c>
      <c r="B49" s="4">
        <v>11444417</v>
      </c>
      <c r="C49" s="4">
        <v>4512390</v>
      </c>
      <c r="D49" s="4">
        <v>4512390</v>
      </c>
      <c r="E49" s="4">
        <v>3903512</v>
      </c>
      <c r="F49" s="4">
        <v>6119816</v>
      </c>
      <c r="G49" s="4">
        <v>9662625</v>
      </c>
      <c r="H49" s="4">
        <v>7217907</v>
      </c>
      <c r="I49" s="4">
        <v>11595656.530000001</v>
      </c>
      <c r="J49" s="4">
        <v>13369054.25</v>
      </c>
      <c r="K49" s="4">
        <v>14431632</v>
      </c>
      <c r="L49" s="4">
        <v>23147448.150000002</v>
      </c>
      <c r="M49" s="4">
        <v>23147448.150000002</v>
      </c>
      <c r="N49" s="8">
        <v>19427048.850000001</v>
      </c>
    </row>
    <row r="50" spans="1:14" x14ac:dyDescent="0.25">
      <c r="A50" s="1" t="s">
        <v>44</v>
      </c>
      <c r="B50" s="4">
        <v>38260450</v>
      </c>
      <c r="C50" s="4">
        <v>31506604</v>
      </c>
      <c r="D50" s="4">
        <v>30089267</v>
      </c>
      <c r="E50" s="4">
        <v>29555444</v>
      </c>
      <c r="F50" s="4">
        <v>22660153</v>
      </c>
      <c r="G50" s="4">
        <v>22871852</v>
      </c>
      <c r="H50" s="4">
        <v>23227460</v>
      </c>
      <c r="I50" s="4">
        <v>27256257</v>
      </c>
      <c r="J50" s="4">
        <v>30677719</v>
      </c>
      <c r="K50" s="4">
        <v>29410224</v>
      </c>
      <c r="L50" s="4">
        <v>23505579</v>
      </c>
      <c r="M50" s="4">
        <v>23505579</v>
      </c>
      <c r="N50" s="8">
        <v>54288507</v>
      </c>
    </row>
    <row r="51" spans="1:14" x14ac:dyDescent="0.25">
      <c r="A51" s="1" t="s">
        <v>45</v>
      </c>
      <c r="B51" s="4">
        <v>2898129.2199999997</v>
      </c>
      <c r="C51" s="4">
        <v>5865720</v>
      </c>
      <c r="D51" s="4">
        <v>5551253</v>
      </c>
      <c r="E51" s="4">
        <v>7645582</v>
      </c>
      <c r="F51" s="4">
        <v>6732879</v>
      </c>
      <c r="G51" s="4">
        <v>7221573</v>
      </c>
      <c r="H51" s="4">
        <v>6899004</v>
      </c>
      <c r="I51" s="4">
        <v>7399562</v>
      </c>
      <c r="J51" s="4">
        <v>8524924</v>
      </c>
      <c r="K51" s="4">
        <v>7409043.8300000001</v>
      </c>
      <c r="L51" s="4">
        <v>7778698</v>
      </c>
      <c r="M51" s="4">
        <v>7778698</v>
      </c>
      <c r="N51" s="8">
        <v>16755067</v>
      </c>
    </row>
    <row r="52" spans="1:14" x14ac:dyDescent="0.25">
      <c r="A52" s="1" t="s">
        <v>46</v>
      </c>
      <c r="B52" s="4">
        <v>7980912</v>
      </c>
      <c r="C52" s="4">
        <v>7447003</v>
      </c>
      <c r="D52" s="4">
        <v>15750889</v>
      </c>
      <c r="E52" s="4">
        <v>11176620</v>
      </c>
      <c r="F52" s="4">
        <v>8184670</v>
      </c>
      <c r="G52" s="4">
        <v>9192955</v>
      </c>
      <c r="H52" s="4">
        <v>9603943</v>
      </c>
      <c r="I52" s="4">
        <v>10360425</v>
      </c>
      <c r="J52" s="4">
        <v>11804085</v>
      </c>
      <c r="K52" s="4">
        <v>11611017</v>
      </c>
      <c r="L52" s="4">
        <v>13245854.969999999</v>
      </c>
      <c r="M52" s="4">
        <v>17679182.969999999</v>
      </c>
      <c r="N52" s="8">
        <v>25213134.300000001</v>
      </c>
    </row>
    <row r="53" spans="1:14" x14ac:dyDescent="0.25">
      <c r="A53" s="1" t="s">
        <v>54</v>
      </c>
      <c r="B53" s="4">
        <v>431420</v>
      </c>
      <c r="C53" s="4">
        <v>413587</v>
      </c>
      <c r="D53" s="4">
        <v>445248</v>
      </c>
      <c r="E53" s="4">
        <v>599179</v>
      </c>
      <c r="F53" s="4">
        <v>170688</v>
      </c>
      <c r="G53" s="4">
        <v>244376</v>
      </c>
      <c r="H53" s="4">
        <v>193080</v>
      </c>
      <c r="I53" s="4">
        <v>208538</v>
      </c>
      <c r="J53" s="4">
        <v>510518</v>
      </c>
      <c r="K53" s="4">
        <v>481374</v>
      </c>
      <c r="L53" s="11">
        <v>230784</v>
      </c>
      <c r="M53" s="4">
        <v>230784</v>
      </c>
      <c r="N53" s="8">
        <v>537211.6</v>
      </c>
    </row>
    <row r="54" spans="1:14" x14ac:dyDescent="0.25">
      <c r="A54" s="1" t="s">
        <v>47</v>
      </c>
      <c r="B54" s="4">
        <v>19213899</v>
      </c>
      <c r="C54" s="4">
        <v>12065449</v>
      </c>
      <c r="D54" s="4">
        <v>14029790</v>
      </c>
      <c r="E54" s="4">
        <v>17359930</v>
      </c>
      <c r="F54" s="4">
        <v>15578155</v>
      </c>
      <c r="G54" s="4">
        <v>16302233</v>
      </c>
      <c r="H54" s="4">
        <v>25425656</v>
      </c>
      <c r="I54" s="4">
        <v>22378765</v>
      </c>
      <c r="J54" s="4">
        <v>30701819</v>
      </c>
      <c r="K54" s="4">
        <v>26214644</v>
      </c>
      <c r="L54" s="4">
        <v>31139376</v>
      </c>
      <c r="M54" s="4">
        <v>31139376</v>
      </c>
      <c r="N54" s="8">
        <v>82464462.420000002</v>
      </c>
    </row>
    <row r="55" spans="1:14" x14ac:dyDescent="0.25">
      <c r="A55" s="1" t="s">
        <v>48</v>
      </c>
      <c r="B55" s="4">
        <v>24139883</v>
      </c>
      <c r="C55" s="4">
        <v>19278301</v>
      </c>
      <c r="D55" s="4">
        <v>30514025</v>
      </c>
      <c r="E55" s="4">
        <v>23287434</v>
      </c>
      <c r="F55" s="4">
        <v>33331408</v>
      </c>
      <c r="G55" s="4">
        <v>32697954</v>
      </c>
      <c r="H55" s="4">
        <v>36381011</v>
      </c>
      <c r="I55" s="4">
        <v>47771159</v>
      </c>
      <c r="J55" s="4">
        <v>35826016</v>
      </c>
      <c r="K55" s="4">
        <v>37077456</v>
      </c>
      <c r="L55" s="4">
        <v>38891470</v>
      </c>
      <c r="M55" s="4">
        <v>53259567</v>
      </c>
      <c r="N55" s="8">
        <v>56611636.420000002</v>
      </c>
    </row>
    <row r="56" spans="1:14" x14ac:dyDescent="0.25">
      <c r="A56" s="1" t="s">
        <v>49</v>
      </c>
      <c r="B56" s="4">
        <v>8123427</v>
      </c>
      <c r="C56" s="4">
        <v>8909854</v>
      </c>
      <c r="D56" s="4">
        <v>8308670</v>
      </c>
      <c r="E56" s="4">
        <v>7793401</v>
      </c>
      <c r="F56" s="4">
        <v>7123395</v>
      </c>
      <c r="G56" s="4">
        <v>8729671</v>
      </c>
      <c r="H56" s="4">
        <v>11431411</v>
      </c>
      <c r="I56" s="4">
        <v>10848877</v>
      </c>
      <c r="J56" s="4">
        <v>9009403</v>
      </c>
      <c r="K56" s="4">
        <v>9942306</v>
      </c>
      <c r="L56" s="4">
        <v>9126782</v>
      </c>
      <c r="M56" s="4">
        <v>9126782</v>
      </c>
      <c r="N56" s="8">
        <v>25234643</v>
      </c>
    </row>
    <row r="57" spans="1:14" x14ac:dyDescent="0.25">
      <c r="A57" s="1" t="s">
        <v>50</v>
      </c>
      <c r="B57" s="4">
        <v>107873157</v>
      </c>
      <c r="C57" s="4">
        <v>87938723</v>
      </c>
      <c r="D57" s="4">
        <v>76830768</v>
      </c>
      <c r="E57" s="4">
        <v>73083405</v>
      </c>
      <c r="F57" s="4">
        <v>70161015</v>
      </c>
      <c r="G57" s="4">
        <v>71683420</v>
      </c>
      <c r="H57" s="4">
        <v>71562656</v>
      </c>
      <c r="I57" s="4">
        <v>69906757</v>
      </c>
      <c r="J57" s="4">
        <v>76683284</v>
      </c>
      <c r="K57" s="4">
        <v>67529641</v>
      </c>
      <c r="L57" s="4">
        <v>69783448</v>
      </c>
      <c r="M57" s="4">
        <v>69783448</v>
      </c>
      <c r="N57" s="8">
        <v>113324658</v>
      </c>
    </row>
    <row r="58" spans="1:14" x14ac:dyDescent="0.25">
      <c r="A58" s="1" t="s">
        <v>51</v>
      </c>
      <c r="B58" s="4">
        <v>4075173</v>
      </c>
      <c r="C58" s="4">
        <v>4551102</v>
      </c>
      <c r="D58" s="4">
        <v>4504388</v>
      </c>
      <c r="E58" s="4">
        <v>3895931</v>
      </c>
      <c r="F58" s="4">
        <v>3897015</v>
      </c>
      <c r="G58" s="4">
        <v>3280868</v>
      </c>
      <c r="H58" s="4">
        <v>2904187</v>
      </c>
      <c r="I58" s="4">
        <v>3510571</v>
      </c>
      <c r="J58" s="4">
        <v>3690193</v>
      </c>
      <c r="K58" s="4">
        <v>3306319</v>
      </c>
      <c r="L58" s="10">
        <v>1372512</v>
      </c>
      <c r="M58" s="4">
        <v>1372512</v>
      </c>
      <c r="N58" s="8">
        <v>2629162.9500000002</v>
      </c>
    </row>
    <row r="59" spans="1:14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4" x14ac:dyDescent="0.25">
      <c r="A60" s="6" t="s">
        <v>59</v>
      </c>
      <c r="B60" s="7">
        <v>923928678.85000002</v>
      </c>
      <c r="C60" s="7">
        <v>921078136.95000005</v>
      </c>
      <c r="D60" s="7">
        <v>914409859</v>
      </c>
      <c r="E60" s="7">
        <v>867480225</v>
      </c>
      <c r="F60" s="7">
        <v>861171211.29999995</v>
      </c>
      <c r="G60" s="7">
        <v>881171425.83999991</v>
      </c>
      <c r="H60" s="7">
        <v>902382722.98000002</v>
      </c>
      <c r="I60" s="7">
        <v>968060308.2331531</v>
      </c>
      <c r="J60" s="7">
        <v>963149524.2299999</v>
      </c>
      <c r="K60" s="7">
        <v>1020892139.39</v>
      </c>
      <c r="L60" s="7">
        <v>1143393340.01</v>
      </c>
      <c r="M60" s="7">
        <f>SUM(M2:M58)</f>
        <v>1498669374.71</v>
      </c>
      <c r="N60" s="16">
        <f>SUM(N2:N59)</f>
        <v>2611754588.9099998</v>
      </c>
    </row>
    <row r="61" spans="1:14" x14ac:dyDescent="0.25">
      <c r="A61" s="1" t="s">
        <v>60</v>
      </c>
      <c r="B61" s="1">
        <f>COUNTA(B2:B59)</f>
        <v>57</v>
      </c>
      <c r="C61" s="1">
        <f t="shared" ref="C61:N61" si="0">COUNTA(C2:C59)</f>
        <v>57</v>
      </c>
      <c r="D61" s="1">
        <f t="shared" si="0"/>
        <v>57</v>
      </c>
      <c r="E61" s="1">
        <f t="shared" si="0"/>
        <v>57</v>
      </c>
      <c r="F61" s="1">
        <f t="shared" si="0"/>
        <v>57</v>
      </c>
      <c r="G61" s="1">
        <f t="shared" si="0"/>
        <v>57</v>
      </c>
      <c r="H61" s="1">
        <f t="shared" si="0"/>
        <v>57</v>
      </c>
      <c r="I61" s="1">
        <f t="shared" si="0"/>
        <v>57</v>
      </c>
      <c r="J61" s="1">
        <f t="shared" si="0"/>
        <v>57</v>
      </c>
      <c r="K61" s="1">
        <f t="shared" si="0"/>
        <v>57</v>
      </c>
      <c r="L61" s="1">
        <f t="shared" si="0"/>
        <v>57</v>
      </c>
      <c r="M61" s="1">
        <f t="shared" si="0"/>
        <v>57</v>
      </c>
      <c r="N61" s="1">
        <f t="shared" si="0"/>
        <v>57</v>
      </c>
    </row>
    <row r="62" spans="1:14" x14ac:dyDescent="0.25">
      <c r="L62" s="4"/>
    </row>
  </sheetData>
  <sortState xmlns:xlrd2="http://schemas.microsoft.com/office/spreadsheetml/2017/richdata2" ref="A2:N58">
    <sortCondition ref="A2:A58"/>
  </sortState>
  <pageMargins left="0.7" right="0.7" top="0.75" bottom="0.75" header="0.3" footer="0.3"/>
  <pageSetup orientation="portrait" horizontalDpi="1200" verticalDpi="1200" r:id="rId1"/>
  <ignoredErrors>
    <ignoredError sqref="N60 B61:N61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94BB-B968-4691-99D6-AA4A450FA806}">
  <dimension ref="A1:G61"/>
  <sheetViews>
    <sheetView tabSelected="1" topLeftCell="A32" workbookViewId="0">
      <selection sqref="A1:G1"/>
    </sheetView>
  </sheetViews>
  <sheetFormatPr defaultColWidth="20.7109375" defaultRowHeight="15" x14ac:dyDescent="0.25"/>
  <cols>
    <col min="7" max="7" width="23.42578125" customWidth="1"/>
  </cols>
  <sheetData>
    <row r="1" spans="1:7" x14ac:dyDescent="0.25">
      <c r="A1" s="75" t="s">
        <v>131</v>
      </c>
      <c r="B1" s="77"/>
      <c r="C1" s="77"/>
      <c r="D1" s="77"/>
      <c r="E1" s="77"/>
      <c r="F1" s="77"/>
      <c r="G1" s="77"/>
    </row>
    <row r="2" spans="1:7" s="14" customFormat="1" ht="42" customHeight="1" x14ac:dyDescent="0.25">
      <c r="A2" s="14" t="s">
        <v>0</v>
      </c>
      <c r="B2" s="14" t="s">
        <v>97</v>
      </c>
      <c r="C2" s="14" t="s">
        <v>109</v>
      </c>
      <c r="D2" s="14" t="s">
        <v>98</v>
      </c>
      <c r="E2" s="14" t="s">
        <v>99</v>
      </c>
      <c r="F2" s="14" t="s">
        <v>103</v>
      </c>
      <c r="G2" s="14" t="s">
        <v>108</v>
      </c>
    </row>
    <row r="3" spans="1:7" x14ac:dyDescent="0.25">
      <c r="A3" s="38" t="s">
        <v>1</v>
      </c>
      <c r="B3" s="42">
        <v>3335801</v>
      </c>
      <c r="C3" s="42">
        <v>7123425</v>
      </c>
      <c r="D3" s="46">
        <v>3000000</v>
      </c>
      <c r="E3" s="41">
        <v>232500</v>
      </c>
      <c r="F3" s="41">
        <v>0</v>
      </c>
      <c r="G3" s="41">
        <f>SUM(B3:F3)</f>
        <v>13691726</v>
      </c>
    </row>
    <row r="4" spans="1:7" x14ac:dyDescent="0.25">
      <c r="A4" s="38" t="s">
        <v>2</v>
      </c>
      <c r="B4" s="42">
        <v>2318351</v>
      </c>
      <c r="C4" s="42">
        <v>9493407</v>
      </c>
      <c r="D4" s="46">
        <v>1761364</v>
      </c>
      <c r="E4" s="41">
        <v>1449763</v>
      </c>
      <c r="F4" s="41">
        <v>0</v>
      </c>
      <c r="G4" s="41">
        <f t="shared" ref="G4:G59" si="0">SUM(B4:F4)</f>
        <v>15022885</v>
      </c>
    </row>
    <row r="5" spans="1:7" x14ac:dyDescent="0.25">
      <c r="A5" s="38" t="s">
        <v>55</v>
      </c>
      <c r="B5" s="42">
        <v>266695</v>
      </c>
      <c r="C5" s="42">
        <v>300676</v>
      </c>
      <c r="D5" s="46">
        <v>545943</v>
      </c>
      <c r="E5" s="41">
        <v>0</v>
      </c>
      <c r="F5" s="41">
        <v>104127</v>
      </c>
      <c r="G5" s="41">
        <f t="shared" si="0"/>
        <v>1217441</v>
      </c>
    </row>
    <row r="6" spans="1:7" x14ac:dyDescent="0.25">
      <c r="A6" s="38" t="s">
        <v>3</v>
      </c>
      <c r="B6" s="42">
        <v>2267178</v>
      </c>
      <c r="C6" s="42">
        <v>23759306</v>
      </c>
      <c r="D6" s="46">
        <v>7132837</v>
      </c>
      <c r="E6" s="41">
        <v>10430061</v>
      </c>
      <c r="F6" s="41">
        <v>0</v>
      </c>
      <c r="G6" s="41">
        <f t="shared" si="0"/>
        <v>43589382</v>
      </c>
    </row>
    <row r="7" spans="1:7" x14ac:dyDescent="0.25">
      <c r="A7" s="38" t="s">
        <v>4</v>
      </c>
      <c r="B7" s="43">
        <v>2687419</v>
      </c>
      <c r="C7" s="43">
        <v>4934399</v>
      </c>
      <c r="D7" s="46">
        <v>4471465</v>
      </c>
      <c r="E7" s="41">
        <v>1522555</v>
      </c>
      <c r="F7" s="41">
        <v>0</v>
      </c>
      <c r="G7" s="41">
        <f t="shared" si="0"/>
        <v>13615838</v>
      </c>
    </row>
    <row r="8" spans="1:7" x14ac:dyDescent="0.25">
      <c r="A8" s="38" t="s">
        <v>5</v>
      </c>
      <c r="B8" s="43">
        <v>8746720</v>
      </c>
      <c r="C8" s="43">
        <v>54673588</v>
      </c>
      <c r="D8" s="46">
        <v>94282174</v>
      </c>
      <c r="E8" s="41">
        <v>38087170</v>
      </c>
      <c r="F8" s="41">
        <v>5502767</v>
      </c>
      <c r="G8" s="41">
        <f t="shared" si="0"/>
        <v>201292419</v>
      </c>
    </row>
    <row r="9" spans="1:7" x14ac:dyDescent="0.25">
      <c r="A9" s="38" t="s">
        <v>6</v>
      </c>
      <c r="B9" s="42">
        <v>6989607</v>
      </c>
      <c r="C9" s="42">
        <v>7500000</v>
      </c>
      <c r="D9" s="46">
        <v>9000000</v>
      </c>
      <c r="E9" s="41">
        <v>10541160</v>
      </c>
      <c r="F9" s="41">
        <v>0</v>
      </c>
      <c r="G9" s="41">
        <f t="shared" si="0"/>
        <v>34030767</v>
      </c>
    </row>
    <row r="10" spans="1:7" x14ac:dyDescent="0.25">
      <c r="A10" s="38" t="s">
        <v>7</v>
      </c>
      <c r="B10" s="43">
        <v>3608954</v>
      </c>
      <c r="C10" s="43">
        <v>23107890</v>
      </c>
      <c r="D10" s="46">
        <v>0</v>
      </c>
      <c r="E10" s="41">
        <v>8120000</v>
      </c>
      <c r="F10" s="41">
        <v>0</v>
      </c>
      <c r="G10" s="41">
        <f t="shared" si="0"/>
        <v>34836844</v>
      </c>
    </row>
    <row r="11" spans="1:7" x14ac:dyDescent="0.25">
      <c r="A11" s="38" t="s">
        <v>8</v>
      </c>
      <c r="B11" s="43">
        <v>864041</v>
      </c>
      <c r="C11" s="43">
        <v>1528480</v>
      </c>
      <c r="D11" s="46">
        <v>500000</v>
      </c>
      <c r="E11" s="41">
        <v>3809054</v>
      </c>
      <c r="F11" s="41">
        <v>0</v>
      </c>
      <c r="G11" s="41">
        <f t="shared" si="0"/>
        <v>6701575</v>
      </c>
    </row>
    <row r="12" spans="1:7" x14ac:dyDescent="0.25">
      <c r="A12" s="38" t="s">
        <v>9</v>
      </c>
      <c r="B12" s="42">
        <v>829749</v>
      </c>
      <c r="C12" s="42">
        <v>2614832</v>
      </c>
      <c r="D12" s="46">
        <v>1324000</v>
      </c>
      <c r="E12" s="41">
        <v>6412025</v>
      </c>
      <c r="F12" s="41">
        <v>9026756</v>
      </c>
      <c r="G12" s="41">
        <f t="shared" si="0"/>
        <v>20207362</v>
      </c>
    </row>
    <row r="13" spans="1:7" x14ac:dyDescent="0.25">
      <c r="A13" s="38" t="s">
        <v>10</v>
      </c>
      <c r="B13" s="43">
        <v>5049459</v>
      </c>
      <c r="C13" s="43">
        <v>14047224</v>
      </c>
      <c r="D13" s="46">
        <v>113938343</v>
      </c>
      <c r="E13" s="41">
        <v>511200</v>
      </c>
      <c r="F13" s="41">
        <v>0</v>
      </c>
      <c r="G13" s="41">
        <f t="shared" si="0"/>
        <v>133546226</v>
      </c>
    </row>
    <row r="14" spans="1:7" x14ac:dyDescent="0.25">
      <c r="A14" s="38" t="s">
        <v>11</v>
      </c>
      <c r="B14" s="42">
        <v>4551195</v>
      </c>
      <c r="C14" s="42">
        <v>12647045</v>
      </c>
      <c r="D14" s="46">
        <v>3838005</v>
      </c>
      <c r="E14" s="41">
        <v>0</v>
      </c>
      <c r="F14" s="41">
        <v>2484368</v>
      </c>
      <c r="G14" s="41">
        <f t="shared" si="0"/>
        <v>23520613</v>
      </c>
    </row>
    <row r="15" spans="1:7" x14ac:dyDescent="0.25">
      <c r="A15" s="38" t="s">
        <v>52</v>
      </c>
      <c r="B15" s="42">
        <v>279210</v>
      </c>
      <c r="C15" s="42">
        <v>651562</v>
      </c>
      <c r="D15" s="46">
        <v>0</v>
      </c>
      <c r="E15" s="41">
        <v>0</v>
      </c>
      <c r="F15" s="41">
        <v>0</v>
      </c>
      <c r="G15" s="41">
        <f t="shared" si="0"/>
        <v>930772</v>
      </c>
    </row>
    <row r="16" spans="1:7" x14ac:dyDescent="0.25">
      <c r="A16" s="38" t="s">
        <v>12</v>
      </c>
      <c r="B16" s="42">
        <v>340273</v>
      </c>
      <c r="C16" s="42">
        <v>1820898</v>
      </c>
      <c r="D16" s="46">
        <v>532371</v>
      </c>
      <c r="E16" s="41">
        <v>0</v>
      </c>
      <c r="F16" s="41">
        <v>0</v>
      </c>
      <c r="G16" s="41">
        <f t="shared" si="0"/>
        <v>2693542</v>
      </c>
    </row>
    <row r="17" spans="1:7" x14ac:dyDescent="0.25">
      <c r="A17" s="38" t="s">
        <v>13</v>
      </c>
      <c r="B17" s="42">
        <v>2580364</v>
      </c>
      <c r="C17" s="42">
        <v>2909725</v>
      </c>
      <c r="D17" s="46">
        <v>22303824</v>
      </c>
      <c r="E17" s="41">
        <v>2969946</v>
      </c>
      <c r="F17" s="41">
        <v>12673978</v>
      </c>
      <c r="G17" s="41">
        <f t="shared" si="0"/>
        <v>43437837</v>
      </c>
    </row>
    <row r="18" spans="1:7" x14ac:dyDescent="0.25">
      <c r="A18" s="38" t="s">
        <v>14</v>
      </c>
      <c r="B18" s="42">
        <v>17261183</v>
      </c>
      <c r="C18" s="42">
        <v>56908227</v>
      </c>
      <c r="D18" s="46">
        <v>24816140</v>
      </c>
      <c r="E18" s="41">
        <v>10699733</v>
      </c>
      <c r="F18" s="41">
        <v>0</v>
      </c>
      <c r="G18" s="41">
        <f t="shared" si="0"/>
        <v>109685283</v>
      </c>
    </row>
    <row r="19" spans="1:7" x14ac:dyDescent="0.25">
      <c r="A19" s="38" t="s">
        <v>15</v>
      </c>
      <c r="B19" s="42">
        <v>8775223</v>
      </c>
      <c r="C19" s="42">
        <v>13571308</v>
      </c>
      <c r="D19" s="46">
        <v>6487461</v>
      </c>
      <c r="E19" s="41">
        <v>1714960</v>
      </c>
      <c r="F19" s="41">
        <v>10322621</v>
      </c>
      <c r="G19" s="41">
        <f t="shared" si="0"/>
        <v>40871573</v>
      </c>
    </row>
    <row r="20" spans="1:7" x14ac:dyDescent="0.25">
      <c r="A20" s="38" t="s">
        <v>16</v>
      </c>
      <c r="B20" s="42">
        <v>6193241</v>
      </c>
      <c r="C20" s="42">
        <v>22452267</v>
      </c>
      <c r="D20" s="46">
        <v>15627218</v>
      </c>
      <c r="E20" s="41">
        <v>4269401</v>
      </c>
      <c r="F20" s="41">
        <v>0</v>
      </c>
      <c r="G20" s="41">
        <f t="shared" si="0"/>
        <v>48542127</v>
      </c>
    </row>
    <row r="21" spans="1:7" x14ac:dyDescent="0.25">
      <c r="A21" s="38" t="s">
        <v>17</v>
      </c>
      <c r="B21" s="42">
        <v>3283500</v>
      </c>
      <c r="C21" s="42">
        <v>4796160.5999999996</v>
      </c>
      <c r="D21" s="46">
        <v>5622986</v>
      </c>
      <c r="E21" s="41">
        <v>467872</v>
      </c>
      <c r="F21" s="41">
        <v>0</v>
      </c>
      <c r="G21" s="41">
        <f t="shared" si="0"/>
        <v>14170518.6</v>
      </c>
    </row>
    <row r="22" spans="1:7" x14ac:dyDescent="0.25">
      <c r="A22" s="38" t="s">
        <v>18</v>
      </c>
      <c r="B22" s="42">
        <v>5867938</v>
      </c>
      <c r="C22" s="42">
        <v>25971093</v>
      </c>
      <c r="D22" s="46">
        <v>8648480</v>
      </c>
      <c r="E22" s="41">
        <v>12000</v>
      </c>
      <c r="F22" s="41">
        <v>0</v>
      </c>
      <c r="G22" s="41">
        <f t="shared" si="0"/>
        <v>40499511</v>
      </c>
    </row>
    <row r="23" spans="1:7" x14ac:dyDescent="0.25">
      <c r="A23" s="38" t="s">
        <v>19</v>
      </c>
      <c r="B23" s="42">
        <v>2021267</v>
      </c>
      <c r="C23" s="42">
        <v>15496838</v>
      </c>
      <c r="D23" s="46">
        <v>9354263</v>
      </c>
      <c r="E23" s="41">
        <v>0</v>
      </c>
      <c r="F23" s="41">
        <v>0</v>
      </c>
      <c r="G23" s="41">
        <f t="shared" si="0"/>
        <v>26872368</v>
      </c>
    </row>
    <row r="24" spans="1:7" x14ac:dyDescent="0.25">
      <c r="A24" s="38" t="s">
        <v>20</v>
      </c>
      <c r="B24" s="42">
        <v>3957849</v>
      </c>
      <c r="C24" s="42">
        <v>13290859</v>
      </c>
      <c r="D24" s="46">
        <v>3056344</v>
      </c>
      <c r="E24" s="41">
        <v>2720829</v>
      </c>
      <c r="F24" s="41">
        <v>8366377</v>
      </c>
      <c r="G24" s="41">
        <f t="shared" si="0"/>
        <v>31392258</v>
      </c>
    </row>
    <row r="25" spans="1:7" x14ac:dyDescent="0.25">
      <c r="A25" s="38" t="s">
        <v>21</v>
      </c>
      <c r="B25" s="43">
        <v>3688484</v>
      </c>
      <c r="C25" s="43">
        <v>6856262</v>
      </c>
      <c r="D25" s="46">
        <v>13000000</v>
      </c>
      <c r="E25" s="41">
        <v>110850985</v>
      </c>
      <c r="F25" s="41">
        <v>0</v>
      </c>
      <c r="G25" s="41">
        <f t="shared" si="0"/>
        <v>134395731</v>
      </c>
    </row>
    <row r="26" spans="1:7" x14ac:dyDescent="0.25">
      <c r="A26" s="38" t="s">
        <v>22</v>
      </c>
      <c r="B26" s="42">
        <v>8429803</v>
      </c>
      <c r="C26" s="42">
        <v>12017385</v>
      </c>
      <c r="D26" s="46">
        <v>0</v>
      </c>
      <c r="E26" s="41">
        <v>195639653</v>
      </c>
      <c r="F26" s="41">
        <v>0</v>
      </c>
      <c r="G26" s="41">
        <f t="shared" si="0"/>
        <v>216086841</v>
      </c>
    </row>
    <row r="27" spans="1:7" x14ac:dyDescent="0.25">
      <c r="A27" s="38" t="s">
        <v>23</v>
      </c>
      <c r="B27" s="43">
        <v>19953104</v>
      </c>
      <c r="C27" s="43">
        <v>91592453</v>
      </c>
      <c r="D27" s="46">
        <v>6000000</v>
      </c>
      <c r="E27" s="41">
        <v>4967500</v>
      </c>
      <c r="F27" s="41">
        <v>8980000</v>
      </c>
      <c r="G27" s="41">
        <f t="shared" si="0"/>
        <v>131493057</v>
      </c>
    </row>
    <row r="28" spans="1:7" x14ac:dyDescent="0.25">
      <c r="A28" s="38" t="s">
        <v>24</v>
      </c>
      <c r="B28" s="44">
        <v>12272306</v>
      </c>
      <c r="C28" s="42">
        <v>11432776.800000001</v>
      </c>
      <c r="D28" s="46">
        <v>11338413</v>
      </c>
      <c r="E28" s="41">
        <v>9581802</v>
      </c>
      <c r="F28" s="41">
        <v>17624475</v>
      </c>
      <c r="G28" s="41">
        <f t="shared" si="0"/>
        <v>62249772.799999997</v>
      </c>
    </row>
    <row r="29" spans="1:7" x14ac:dyDescent="0.25">
      <c r="A29" s="38" t="s">
        <v>25</v>
      </c>
      <c r="B29" s="42">
        <v>2167343</v>
      </c>
      <c r="C29" s="42">
        <v>14039493</v>
      </c>
      <c r="D29" s="46">
        <v>0</v>
      </c>
      <c r="E29" s="41">
        <v>0</v>
      </c>
      <c r="F29" s="41">
        <v>0</v>
      </c>
      <c r="G29" s="41">
        <f t="shared" si="0"/>
        <v>16206836</v>
      </c>
    </row>
    <row r="30" spans="1:7" x14ac:dyDescent="0.25">
      <c r="A30" s="38" t="s">
        <v>26</v>
      </c>
      <c r="B30" s="42">
        <v>9133543</v>
      </c>
      <c r="C30" s="42">
        <v>11587513.35</v>
      </c>
      <c r="D30" s="46">
        <v>8169851</v>
      </c>
      <c r="E30" s="41">
        <v>1254032</v>
      </c>
      <c r="F30" s="41">
        <v>10384342</v>
      </c>
      <c r="G30" s="41">
        <f t="shared" si="0"/>
        <v>40529281.350000001</v>
      </c>
    </row>
    <row r="31" spans="1:7" x14ac:dyDescent="0.25">
      <c r="A31" s="38" t="s">
        <v>27</v>
      </c>
      <c r="B31" s="42">
        <v>3156560</v>
      </c>
      <c r="C31" s="42">
        <v>8927630</v>
      </c>
      <c r="D31" s="46">
        <v>5422761</v>
      </c>
      <c r="E31" s="41">
        <v>7322652.1600000001</v>
      </c>
      <c r="F31" s="41">
        <v>0</v>
      </c>
      <c r="G31" s="41">
        <f t="shared" si="0"/>
        <v>24829603.16</v>
      </c>
    </row>
    <row r="32" spans="1:7" x14ac:dyDescent="0.25">
      <c r="A32" s="38" t="s">
        <v>28</v>
      </c>
      <c r="B32" s="43">
        <v>3196486</v>
      </c>
      <c r="C32" s="43">
        <v>12263690</v>
      </c>
      <c r="D32" s="46">
        <v>5380000</v>
      </c>
      <c r="E32" s="41">
        <v>231639</v>
      </c>
      <c r="F32" s="41">
        <v>0</v>
      </c>
      <c r="G32" s="41">
        <f t="shared" si="0"/>
        <v>21071815</v>
      </c>
    </row>
    <row r="33" spans="1:7" x14ac:dyDescent="0.25">
      <c r="A33" s="38" t="s">
        <v>29</v>
      </c>
      <c r="B33" s="42">
        <v>1461666</v>
      </c>
      <c r="C33" s="43">
        <v>3720461.4</v>
      </c>
      <c r="D33" s="46">
        <v>0</v>
      </c>
      <c r="E33" s="41">
        <v>0</v>
      </c>
      <c r="F33" s="41">
        <v>0</v>
      </c>
      <c r="G33" s="41">
        <f t="shared" si="0"/>
        <v>5182127.4000000004</v>
      </c>
    </row>
    <row r="34" spans="1:7" x14ac:dyDescent="0.25">
      <c r="A34" s="38" t="s">
        <v>30</v>
      </c>
      <c r="B34" s="42">
        <v>2029851</v>
      </c>
      <c r="C34" s="42">
        <v>2727666</v>
      </c>
      <c r="D34" s="46">
        <v>1500000</v>
      </c>
      <c r="E34" s="41">
        <v>19306603</v>
      </c>
      <c r="F34" s="41">
        <v>1286833</v>
      </c>
      <c r="G34" s="41">
        <f t="shared" si="0"/>
        <v>26850953</v>
      </c>
    </row>
    <row r="35" spans="1:7" x14ac:dyDescent="0.25">
      <c r="A35" s="38" t="s">
        <v>31</v>
      </c>
      <c r="B35" s="42">
        <v>6984159</v>
      </c>
      <c r="C35" s="43">
        <v>13081837.199999999</v>
      </c>
      <c r="D35" s="46">
        <v>0</v>
      </c>
      <c r="E35" s="41">
        <v>1100000</v>
      </c>
      <c r="F35" s="41">
        <v>0</v>
      </c>
      <c r="G35" s="41">
        <f t="shared" si="0"/>
        <v>21165996.199999999</v>
      </c>
    </row>
    <row r="36" spans="1:7" x14ac:dyDescent="0.25">
      <c r="A36" s="38" t="s">
        <v>32</v>
      </c>
      <c r="B36" s="42">
        <v>4529186</v>
      </c>
      <c r="C36" s="42">
        <v>11033375</v>
      </c>
      <c r="D36" s="46">
        <v>2500000</v>
      </c>
      <c r="E36" s="41">
        <v>3526805</v>
      </c>
      <c r="F36" s="41">
        <v>3750000</v>
      </c>
      <c r="G36" s="41">
        <f t="shared" si="0"/>
        <v>25339366</v>
      </c>
    </row>
    <row r="37" spans="1:7" x14ac:dyDescent="0.25">
      <c r="A37" s="38" t="s">
        <v>33</v>
      </c>
      <c r="B37" s="43">
        <v>26880630</v>
      </c>
      <c r="C37" s="43">
        <v>39368689</v>
      </c>
      <c r="D37" s="46">
        <v>40510568</v>
      </c>
      <c r="E37" s="41">
        <v>5748043</v>
      </c>
      <c r="F37" s="41">
        <v>34217000</v>
      </c>
      <c r="G37" s="41">
        <f t="shared" si="0"/>
        <v>146724930</v>
      </c>
    </row>
    <row r="38" spans="1:7" x14ac:dyDescent="0.25">
      <c r="A38" s="38" t="s">
        <v>110</v>
      </c>
      <c r="B38" s="41">
        <v>0</v>
      </c>
      <c r="C38" s="41">
        <v>0</v>
      </c>
      <c r="D38" s="46">
        <v>0</v>
      </c>
      <c r="E38" s="41">
        <v>0</v>
      </c>
      <c r="F38" s="41">
        <v>0</v>
      </c>
      <c r="G38" s="41">
        <f t="shared" si="0"/>
        <v>0</v>
      </c>
    </row>
    <row r="39" spans="1:7" x14ac:dyDescent="0.25">
      <c r="A39" s="38" t="s">
        <v>34</v>
      </c>
      <c r="B39" s="42">
        <v>5925563</v>
      </c>
      <c r="C39" s="43">
        <v>13466406.75</v>
      </c>
      <c r="D39" s="46">
        <v>0</v>
      </c>
      <c r="E39" s="41">
        <v>1869008</v>
      </c>
      <c r="F39" s="41">
        <v>0</v>
      </c>
      <c r="G39" s="41">
        <f t="shared" si="0"/>
        <v>21260977.75</v>
      </c>
    </row>
    <row r="40" spans="1:7" x14ac:dyDescent="0.25">
      <c r="A40" s="38" t="s">
        <v>35</v>
      </c>
      <c r="B40" s="42">
        <v>3063469</v>
      </c>
      <c r="C40" s="42">
        <v>2269927</v>
      </c>
      <c r="D40" s="46">
        <v>3095450</v>
      </c>
      <c r="E40" s="41">
        <v>78332</v>
      </c>
      <c r="F40" s="41">
        <v>6786866</v>
      </c>
      <c r="G40" s="41">
        <f t="shared" si="0"/>
        <v>15294044</v>
      </c>
    </row>
    <row r="41" spans="1:7" x14ac:dyDescent="0.25">
      <c r="A41" s="38" t="s">
        <v>111</v>
      </c>
      <c r="B41" s="43">
        <v>269063</v>
      </c>
      <c r="C41" s="43">
        <v>457259</v>
      </c>
      <c r="D41" s="46">
        <v>0</v>
      </c>
      <c r="E41" s="41">
        <v>0</v>
      </c>
      <c r="F41" s="41"/>
      <c r="G41" s="41">
        <f t="shared" si="0"/>
        <v>726322</v>
      </c>
    </row>
    <row r="42" spans="1:7" x14ac:dyDescent="0.25">
      <c r="A42" s="38" t="s">
        <v>36</v>
      </c>
      <c r="B42" s="42">
        <v>17619004</v>
      </c>
      <c r="C42" s="42">
        <v>25857618.600000001</v>
      </c>
      <c r="D42" s="46">
        <v>23046307</v>
      </c>
      <c r="E42" s="41">
        <v>24915884</v>
      </c>
      <c r="F42" s="41">
        <v>0</v>
      </c>
      <c r="G42" s="41">
        <f t="shared" si="0"/>
        <v>91438813.599999994</v>
      </c>
    </row>
    <row r="43" spans="1:7" x14ac:dyDescent="0.25">
      <c r="A43" s="38" t="s">
        <v>37</v>
      </c>
      <c r="B43" s="42">
        <v>3457447</v>
      </c>
      <c r="C43" s="42">
        <v>21165016</v>
      </c>
      <c r="D43" s="46">
        <v>236689.66</v>
      </c>
      <c r="E43" s="41">
        <v>0</v>
      </c>
      <c r="F43" s="41">
        <v>0</v>
      </c>
      <c r="G43" s="41">
        <f t="shared" si="0"/>
        <v>24859152.66</v>
      </c>
    </row>
    <row r="44" spans="1:7" x14ac:dyDescent="0.25">
      <c r="A44" s="38" t="s">
        <v>38</v>
      </c>
      <c r="B44" s="45">
        <v>3729916</v>
      </c>
      <c r="C44" s="43">
        <v>15301933</v>
      </c>
      <c r="D44" s="46">
        <v>5588808</v>
      </c>
      <c r="E44" s="41">
        <v>19919703</v>
      </c>
      <c r="F44" s="41">
        <v>7487414</v>
      </c>
      <c r="G44" s="41">
        <f t="shared" si="0"/>
        <v>52027774</v>
      </c>
    </row>
    <row r="45" spans="1:7" x14ac:dyDescent="0.25">
      <c r="A45" s="38" t="s">
        <v>39</v>
      </c>
      <c r="B45" s="44">
        <v>18942426</v>
      </c>
      <c r="C45" s="42">
        <v>93020533</v>
      </c>
      <c r="D45" s="46">
        <v>47049611</v>
      </c>
      <c r="E45" s="41">
        <v>12130085</v>
      </c>
      <c r="F45" s="41">
        <v>0</v>
      </c>
      <c r="G45" s="41">
        <f t="shared" si="0"/>
        <v>171142655</v>
      </c>
    </row>
    <row r="46" spans="1:7" x14ac:dyDescent="0.25">
      <c r="A46" s="38" t="s">
        <v>53</v>
      </c>
      <c r="B46" s="43">
        <v>1235088</v>
      </c>
      <c r="C46" s="43">
        <v>5686922</v>
      </c>
      <c r="D46" s="46">
        <v>0</v>
      </c>
      <c r="E46" s="41">
        <v>0</v>
      </c>
      <c r="F46" s="41">
        <v>0</v>
      </c>
      <c r="G46" s="41">
        <f t="shared" si="0"/>
        <v>6922010</v>
      </c>
    </row>
    <row r="47" spans="1:7" x14ac:dyDescent="0.25">
      <c r="A47" s="38" t="s">
        <v>40</v>
      </c>
      <c r="B47" s="42">
        <v>1560935</v>
      </c>
      <c r="C47" s="42">
        <v>2242916</v>
      </c>
      <c r="D47" s="46">
        <v>7878022</v>
      </c>
      <c r="E47" s="41">
        <v>4339127</v>
      </c>
      <c r="F47" s="41">
        <v>9145000</v>
      </c>
      <c r="G47" s="41">
        <f t="shared" si="0"/>
        <v>25166000</v>
      </c>
    </row>
    <row r="48" spans="1:7" x14ac:dyDescent="0.25">
      <c r="A48" s="38" t="s">
        <v>41</v>
      </c>
      <c r="B48" s="42">
        <v>2589969</v>
      </c>
      <c r="C48" s="42">
        <v>21291118</v>
      </c>
      <c r="D48" s="46">
        <v>5365509</v>
      </c>
      <c r="E48" s="41">
        <v>0</v>
      </c>
      <c r="F48" s="41">
        <v>0</v>
      </c>
      <c r="G48" s="41">
        <f t="shared" si="0"/>
        <v>29246596</v>
      </c>
    </row>
    <row r="49" spans="1:7" x14ac:dyDescent="0.25">
      <c r="A49" s="38" t="s">
        <v>42</v>
      </c>
      <c r="B49" s="42">
        <v>2380390</v>
      </c>
      <c r="C49" s="43">
        <v>2160644.85</v>
      </c>
      <c r="D49" s="46">
        <v>0</v>
      </c>
      <c r="E49" s="41">
        <v>148500</v>
      </c>
      <c r="F49" s="41"/>
      <c r="G49" s="41">
        <f t="shared" si="0"/>
        <v>4689534.8499999996</v>
      </c>
    </row>
    <row r="50" spans="1:7" x14ac:dyDescent="0.25">
      <c r="A50" s="38" t="s">
        <v>43</v>
      </c>
      <c r="B50" s="43">
        <v>5759413</v>
      </c>
      <c r="C50" s="43">
        <v>9952088.8499999996</v>
      </c>
      <c r="D50" s="46">
        <v>3715547</v>
      </c>
      <c r="E50" s="41">
        <v>0</v>
      </c>
      <c r="F50" s="41">
        <v>0</v>
      </c>
      <c r="G50" s="41">
        <f t="shared" si="0"/>
        <v>19427048.850000001</v>
      </c>
    </row>
    <row r="51" spans="1:7" x14ac:dyDescent="0.25">
      <c r="A51" s="38" t="s">
        <v>44</v>
      </c>
      <c r="B51" s="42">
        <v>8281012</v>
      </c>
      <c r="C51" s="42">
        <v>25974390</v>
      </c>
      <c r="D51" s="46">
        <v>17426126</v>
      </c>
      <c r="E51" s="41">
        <v>2606979</v>
      </c>
      <c r="F51" s="41">
        <v>0</v>
      </c>
      <c r="G51" s="41">
        <f t="shared" si="0"/>
        <v>54288507</v>
      </c>
    </row>
    <row r="52" spans="1:7" x14ac:dyDescent="0.25">
      <c r="A52" s="38" t="s">
        <v>45</v>
      </c>
      <c r="B52" s="66">
        <v>2730551</v>
      </c>
      <c r="C52" s="67">
        <v>10845237</v>
      </c>
      <c r="D52" s="47">
        <v>2102279</v>
      </c>
      <c r="E52" s="41">
        <v>1077000</v>
      </c>
      <c r="F52" s="41">
        <v>0</v>
      </c>
      <c r="G52" s="41">
        <f t="shared" si="0"/>
        <v>16755067</v>
      </c>
    </row>
    <row r="53" spans="1:7" x14ac:dyDescent="0.25">
      <c r="A53" s="38" t="s">
        <v>46</v>
      </c>
      <c r="B53" s="42">
        <v>1720634</v>
      </c>
      <c r="C53" s="42">
        <v>2206578.2999999998</v>
      </c>
      <c r="D53" s="47">
        <v>3066942</v>
      </c>
      <c r="E53" s="41">
        <v>9936760</v>
      </c>
      <c r="F53" s="41">
        <v>8282220</v>
      </c>
      <c r="G53" s="41">
        <f t="shared" si="0"/>
        <v>25213134.300000001</v>
      </c>
    </row>
    <row r="54" spans="1:7" x14ac:dyDescent="0.25">
      <c r="A54" s="38" t="s">
        <v>54</v>
      </c>
      <c r="B54" s="8">
        <v>288481</v>
      </c>
      <c r="C54" s="8">
        <v>248730.6</v>
      </c>
      <c r="D54" s="8">
        <v>0</v>
      </c>
      <c r="E54" s="41">
        <v>0</v>
      </c>
      <c r="F54" s="41">
        <v>0</v>
      </c>
      <c r="G54" s="41">
        <f t="shared" si="0"/>
        <v>537211.6</v>
      </c>
    </row>
    <row r="55" spans="1:7" x14ac:dyDescent="0.25">
      <c r="A55" s="38" t="s">
        <v>47</v>
      </c>
      <c r="B55" s="42">
        <v>5436936</v>
      </c>
      <c r="C55" s="42">
        <v>9838745</v>
      </c>
      <c r="D55" s="46">
        <v>25897609</v>
      </c>
      <c r="E55" s="41">
        <v>41291172.420000002</v>
      </c>
      <c r="F55" s="41">
        <v>0</v>
      </c>
      <c r="G55" s="41">
        <f t="shared" si="0"/>
        <v>82464462.420000002</v>
      </c>
    </row>
    <row r="56" spans="1:7" x14ac:dyDescent="0.25">
      <c r="A56" s="38" t="s">
        <v>48</v>
      </c>
      <c r="B56" s="43">
        <v>5937231</v>
      </c>
      <c r="C56" s="43">
        <v>7067317</v>
      </c>
      <c r="D56" s="46">
        <v>9570946</v>
      </c>
      <c r="E56" s="41">
        <v>19668045.420000002</v>
      </c>
      <c r="F56" s="41">
        <v>14368097</v>
      </c>
      <c r="G56" s="41">
        <f t="shared" si="0"/>
        <v>56611636.420000002</v>
      </c>
    </row>
    <row r="57" spans="1:7" x14ac:dyDescent="0.25">
      <c r="A57" s="38" t="s">
        <v>49</v>
      </c>
      <c r="B57" s="42">
        <v>3993822</v>
      </c>
      <c r="C57" s="42">
        <v>4332376</v>
      </c>
      <c r="D57" s="46">
        <v>3587126</v>
      </c>
      <c r="E57" s="41">
        <v>13321319</v>
      </c>
      <c r="F57" s="41">
        <v>0</v>
      </c>
      <c r="G57" s="41">
        <f t="shared" si="0"/>
        <v>25234643</v>
      </c>
    </row>
    <row r="58" spans="1:7" x14ac:dyDescent="0.25">
      <c r="A58" s="38" t="s">
        <v>50</v>
      </c>
      <c r="B58" s="65">
        <v>11199176</v>
      </c>
      <c r="C58" s="65">
        <v>47505258</v>
      </c>
      <c r="D58" s="8">
        <v>30257080</v>
      </c>
      <c r="E58" s="41">
        <v>24363144</v>
      </c>
      <c r="F58" s="41">
        <v>0</v>
      </c>
      <c r="G58" s="41">
        <f t="shared" si="0"/>
        <v>113324658</v>
      </c>
    </row>
    <row r="59" spans="1:7" s="5" customFormat="1" x14ac:dyDescent="0.25">
      <c r="A59" t="s">
        <v>51</v>
      </c>
      <c r="B59" s="65">
        <v>1479315</v>
      </c>
      <c r="C59" s="68">
        <v>1149847.95</v>
      </c>
      <c r="D59" s="8">
        <v>0</v>
      </c>
      <c r="E59" s="41">
        <v>0</v>
      </c>
      <c r="F59" s="41">
        <v>0</v>
      </c>
      <c r="G59" s="41">
        <f t="shared" si="0"/>
        <v>2629162.9500000002</v>
      </c>
    </row>
    <row r="60" spans="1:7" x14ac:dyDescent="0.25">
      <c r="A60" s="64" t="s">
        <v>76</v>
      </c>
      <c r="B60" s="69">
        <f>SUM(B3:B59)</f>
        <v>303558179</v>
      </c>
      <c r="C60" s="69">
        <f t="shared" ref="C60:G60" si="1">SUM(C3:C59)</f>
        <v>880289304.25000012</v>
      </c>
      <c r="D60" s="69">
        <f t="shared" si="1"/>
        <v>617948862.66000009</v>
      </c>
      <c r="E60" s="69">
        <f t="shared" si="1"/>
        <v>639165002</v>
      </c>
      <c r="F60" s="69">
        <f t="shared" si="1"/>
        <v>170793241</v>
      </c>
      <c r="G60" s="69">
        <f t="shared" si="1"/>
        <v>2611754588.9099998</v>
      </c>
    </row>
    <row r="61" spans="1:7" x14ac:dyDescent="0.25">
      <c r="E61" s="40"/>
    </row>
  </sheetData>
  <mergeCells count="1">
    <mergeCell ref="A1:G1"/>
  </mergeCells>
  <phoneticPr fontId="3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E59A2-C57C-4878-8028-E77495C32DC2}">
  <dimension ref="A1:Q20"/>
  <sheetViews>
    <sheetView workbookViewId="0">
      <selection activeCell="A16" sqref="A16"/>
    </sheetView>
  </sheetViews>
  <sheetFormatPr defaultColWidth="8.85546875" defaultRowHeight="15" x14ac:dyDescent="0.25"/>
  <cols>
    <col min="1" max="1" width="9" style="17" customWidth="1"/>
    <col min="2" max="2" width="12.7109375" style="18" customWidth="1"/>
    <col min="3" max="3" width="6.7109375" style="17" customWidth="1"/>
    <col min="4" max="4" width="12.7109375" style="17" customWidth="1"/>
    <col min="5" max="5" width="6.7109375" style="17" customWidth="1"/>
    <col min="6" max="6" width="12.7109375" style="18" customWidth="1"/>
    <col min="7" max="7" width="6.7109375" style="17" customWidth="1"/>
    <col min="8" max="8" width="12.7109375" style="18" customWidth="1"/>
    <col min="9" max="9" width="6.7109375" style="17" customWidth="1"/>
    <col min="10" max="10" width="12.7109375" style="18" customWidth="1"/>
    <col min="11" max="11" width="8.7109375" style="17" customWidth="1"/>
    <col min="12" max="12" width="13.7109375" style="17" customWidth="1"/>
    <col min="13" max="14" width="13.5703125" style="12" customWidth="1"/>
    <col min="15" max="15" width="13.5703125" style="19" customWidth="1"/>
    <col min="16" max="16" width="11" style="12" customWidth="1"/>
    <col min="17" max="17" width="14.85546875" style="28" customWidth="1"/>
    <col min="18" max="16384" width="8.85546875" style="12"/>
  </cols>
  <sheetData>
    <row r="1" spans="1:17" ht="15.75" thickBot="1" x14ac:dyDescent="0.3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7" s="83" customFormat="1" x14ac:dyDescent="0.25">
      <c r="A2" s="87" t="s">
        <v>90</v>
      </c>
      <c r="B2" s="88" t="s">
        <v>133</v>
      </c>
      <c r="C2" s="88"/>
      <c r="D2" s="89" t="s">
        <v>109</v>
      </c>
      <c r="E2" s="89"/>
      <c r="F2" s="88" t="s">
        <v>98</v>
      </c>
      <c r="G2" s="88"/>
      <c r="H2" s="89" t="s">
        <v>139</v>
      </c>
      <c r="I2" s="89"/>
      <c r="J2" s="88" t="s">
        <v>134</v>
      </c>
      <c r="K2" s="88"/>
      <c r="L2" s="90" t="s">
        <v>83</v>
      </c>
    </row>
    <row r="3" spans="1:17" s="83" customFormat="1" x14ac:dyDescent="0.25">
      <c r="A3" s="91"/>
      <c r="B3" s="92" t="s">
        <v>83</v>
      </c>
      <c r="C3" s="93" t="s">
        <v>135</v>
      </c>
      <c r="D3" s="92" t="s">
        <v>83</v>
      </c>
      <c r="E3" s="93" t="s">
        <v>135</v>
      </c>
      <c r="F3" s="92" t="s">
        <v>83</v>
      </c>
      <c r="G3" s="93" t="s">
        <v>135</v>
      </c>
      <c r="H3" s="92" t="s">
        <v>83</v>
      </c>
      <c r="I3" s="93" t="s">
        <v>135</v>
      </c>
      <c r="J3" s="92" t="s">
        <v>83</v>
      </c>
      <c r="K3" s="93" t="s">
        <v>135</v>
      </c>
      <c r="L3" s="94"/>
    </row>
    <row r="4" spans="1:17" x14ac:dyDescent="0.25">
      <c r="A4" s="95">
        <v>2014</v>
      </c>
      <c r="B4" s="96">
        <v>197823696</v>
      </c>
      <c r="C4" s="97">
        <v>0.22804404100393183</v>
      </c>
      <c r="D4" s="98"/>
      <c r="E4" s="99"/>
      <c r="F4" s="96">
        <v>397307126</v>
      </c>
      <c r="G4" s="97">
        <v>0.45800136366220912</v>
      </c>
      <c r="H4" s="96">
        <v>272349403</v>
      </c>
      <c r="I4" s="100">
        <v>0.31395459533385905</v>
      </c>
      <c r="J4" s="101"/>
      <c r="K4" s="99"/>
      <c r="L4" s="102">
        <v>867480225</v>
      </c>
      <c r="O4" s="12"/>
      <c r="Q4" s="12"/>
    </row>
    <row r="5" spans="1:17" x14ac:dyDescent="0.25">
      <c r="A5" s="103">
        <v>2015</v>
      </c>
      <c r="B5" s="104">
        <v>200552009</v>
      </c>
      <c r="C5" s="105">
        <v>0.2328828534540214</v>
      </c>
      <c r="D5" s="98"/>
      <c r="E5" s="99"/>
      <c r="F5" s="104">
        <v>405679281.30000001</v>
      </c>
      <c r="G5" s="105">
        <v>0.47107854509859654</v>
      </c>
      <c r="H5" s="104">
        <v>254939921</v>
      </c>
      <c r="I5" s="106">
        <v>0.29603860144738214</v>
      </c>
      <c r="J5" s="101"/>
      <c r="K5" s="99"/>
      <c r="L5" s="107">
        <v>861171211.29999995</v>
      </c>
      <c r="O5" s="12"/>
      <c r="Q5" s="12"/>
    </row>
    <row r="6" spans="1:17" x14ac:dyDescent="0.25">
      <c r="A6" s="95">
        <v>2016</v>
      </c>
      <c r="B6" s="96">
        <v>215711709.56999999</v>
      </c>
      <c r="C6" s="97">
        <v>0.2448010718962739</v>
      </c>
      <c r="D6" s="98"/>
      <c r="E6" s="99"/>
      <c r="F6" s="96">
        <v>414771315.46000004</v>
      </c>
      <c r="G6" s="97">
        <v>0.47070445465773963</v>
      </c>
      <c r="H6" s="96">
        <v>250688400.81</v>
      </c>
      <c r="I6" s="100">
        <v>0.28449447344598661</v>
      </c>
      <c r="J6" s="101"/>
      <c r="K6" s="99"/>
      <c r="L6" s="102">
        <v>881171425.83999991</v>
      </c>
      <c r="O6" s="12"/>
      <c r="Q6" s="12"/>
    </row>
    <row r="7" spans="1:17" x14ac:dyDescent="0.25">
      <c r="A7" s="103">
        <v>2017</v>
      </c>
      <c r="B7" s="104">
        <v>219902055</v>
      </c>
      <c r="C7" s="105">
        <v>0.22220918340425616</v>
      </c>
      <c r="D7" s="98"/>
      <c r="E7" s="99"/>
      <c r="F7" s="104">
        <v>419708733.19999999</v>
      </c>
      <c r="G7" s="105">
        <v>0.42411215698737703</v>
      </c>
      <c r="H7" s="104">
        <v>350006524.77999997</v>
      </c>
      <c r="I7" s="106">
        <v>0.35367865960836675</v>
      </c>
      <c r="J7" s="101"/>
      <c r="K7" s="99"/>
      <c r="L7" s="107">
        <v>989617312.98000002</v>
      </c>
      <c r="O7" s="12"/>
      <c r="Q7" s="12"/>
    </row>
    <row r="8" spans="1:17" x14ac:dyDescent="0.25">
      <c r="A8" s="95">
        <v>2018</v>
      </c>
      <c r="B8" s="96">
        <v>247136544.84315306</v>
      </c>
      <c r="C8" s="97">
        <v>0.22305285890292814</v>
      </c>
      <c r="D8" s="98"/>
      <c r="E8" s="99"/>
      <c r="F8" s="96">
        <v>453108685.38999999</v>
      </c>
      <c r="G8" s="97">
        <v>0.40895282295918606</v>
      </c>
      <c r="H8" s="96">
        <v>407727768</v>
      </c>
      <c r="I8" s="100">
        <v>0.36799431813788852</v>
      </c>
      <c r="J8" s="101"/>
      <c r="K8" s="99"/>
      <c r="L8" s="102">
        <v>1107972998.23315</v>
      </c>
      <c r="O8" s="12"/>
      <c r="Q8" s="12"/>
    </row>
    <row r="9" spans="1:17" x14ac:dyDescent="0.25">
      <c r="A9" s="103">
        <v>2019</v>
      </c>
      <c r="B9" s="104">
        <v>277796409.84000003</v>
      </c>
      <c r="C9" s="105">
        <v>0.24756700706797444</v>
      </c>
      <c r="D9" s="98"/>
      <c r="E9" s="99"/>
      <c r="F9" s="104">
        <v>429001654.93000001</v>
      </c>
      <c r="G9" s="105">
        <v>0.38231831649443909</v>
      </c>
      <c r="H9" s="104">
        <v>415307877.89999998</v>
      </c>
      <c r="I9" s="106">
        <v>0.37011467643758644</v>
      </c>
      <c r="J9" s="101"/>
      <c r="K9" s="99"/>
      <c r="L9" s="107">
        <v>1122105942.6700001</v>
      </c>
      <c r="O9" s="12"/>
      <c r="Q9" s="12"/>
    </row>
    <row r="10" spans="1:17" s="17" customFormat="1" x14ac:dyDescent="0.25">
      <c r="A10" s="103">
        <v>2021</v>
      </c>
      <c r="B10" s="96">
        <v>378246115</v>
      </c>
      <c r="C10" s="100">
        <f>SUM(B10/L10)</f>
        <v>0.23263305308906548</v>
      </c>
      <c r="D10" s="108"/>
      <c r="E10" s="109"/>
      <c r="F10" s="96">
        <v>521443810</v>
      </c>
      <c r="G10" s="100">
        <f>SUM(F10/L10)</f>
        <v>0.32070406204884505</v>
      </c>
      <c r="H10" s="96">
        <v>370968575</v>
      </c>
      <c r="I10" s="100">
        <v>0.22815714102536114</v>
      </c>
      <c r="J10" s="96">
        <v>355276035</v>
      </c>
      <c r="K10" s="100">
        <f>SUM(J10/L10)</f>
        <v>0.21850574383672833</v>
      </c>
      <c r="L10" s="102">
        <v>1625934535</v>
      </c>
    </row>
    <row r="11" spans="1:17" ht="15.75" thickBot="1" x14ac:dyDescent="0.3">
      <c r="A11" s="110">
        <v>2022</v>
      </c>
      <c r="B11" s="111">
        <v>303558179</v>
      </c>
      <c r="C11" s="112">
        <f>'Table 1'!$B11/'Table 1'!$L11</f>
        <v>0.11622768091954926</v>
      </c>
      <c r="D11" s="111">
        <v>880289304.25000012</v>
      </c>
      <c r="E11" s="112">
        <f>'Table 1'!$D11/'Table 1'!$L11</f>
        <v>0.33704901218049876</v>
      </c>
      <c r="F11" s="111">
        <v>617948862.66000009</v>
      </c>
      <c r="G11" s="112">
        <f>'Table 1'!$F11/'Table 1'!$L11</f>
        <v>0.23660295851835655</v>
      </c>
      <c r="H11" s="111">
        <v>639165002</v>
      </c>
      <c r="I11" s="113">
        <f>'Table 1'!$H11/'Table 1'!$L11</f>
        <v>0.24472628657915049</v>
      </c>
      <c r="J11" s="111">
        <v>170793241</v>
      </c>
      <c r="K11" s="112">
        <f>'Table 1'!$J11/'Table 1'!$L11</f>
        <v>6.5394061802445058E-2</v>
      </c>
      <c r="L11" s="114">
        <f>SUM('Table 1'!$B11,'Table 1'!$D11,'Table 1'!$F11,'Table 1'!$H11,J11)</f>
        <v>2611754588.9099998</v>
      </c>
    </row>
    <row r="12" spans="1:17" x14ac:dyDescent="0.25">
      <c r="C12" s="13"/>
      <c r="D12" s="18"/>
      <c r="E12" s="13"/>
      <c r="G12" s="13"/>
      <c r="I12" s="20"/>
      <c r="K12" s="13"/>
      <c r="L12" s="18"/>
    </row>
    <row r="13" spans="1:17" x14ac:dyDescent="0.25">
      <c r="A13" s="84" t="s">
        <v>132</v>
      </c>
      <c r="B13" s="79"/>
      <c r="C13" s="79"/>
      <c r="D13" s="79"/>
      <c r="E13" s="79"/>
      <c r="F13" s="79"/>
      <c r="G13" s="79"/>
      <c r="H13" s="79"/>
      <c r="I13" s="79"/>
    </row>
    <row r="14" spans="1:17" x14ac:dyDescent="0.25">
      <c r="A14" s="85" t="s">
        <v>136</v>
      </c>
      <c r="B14" s="79"/>
      <c r="C14" s="79"/>
      <c r="D14" s="79"/>
      <c r="E14" s="79"/>
      <c r="F14" s="79"/>
      <c r="G14" s="79"/>
      <c r="H14" s="79"/>
      <c r="I14" s="79"/>
    </row>
    <row r="15" spans="1:17" x14ac:dyDescent="0.25">
      <c r="A15" s="85" t="s">
        <v>137</v>
      </c>
      <c r="C15" s="80"/>
      <c r="D15" s="80"/>
      <c r="E15" s="80"/>
      <c r="F15" s="81"/>
      <c r="G15" s="80"/>
      <c r="H15" s="81"/>
      <c r="I15" s="80"/>
    </row>
    <row r="16" spans="1:17" x14ac:dyDescent="0.25">
      <c r="A16" s="85" t="s">
        <v>138</v>
      </c>
    </row>
    <row r="17" spans="7:12" x14ac:dyDescent="0.25">
      <c r="L17" s="18"/>
    </row>
    <row r="20" spans="7:12" x14ac:dyDescent="0.25">
      <c r="G20" s="82"/>
    </row>
  </sheetData>
  <mergeCells count="8">
    <mergeCell ref="A1:L1"/>
    <mergeCell ref="B2:C2"/>
    <mergeCell ref="D2:E2"/>
    <mergeCell ref="F2:G2"/>
    <mergeCell ref="H2:I2"/>
    <mergeCell ref="J2:K2"/>
    <mergeCell ref="L2:L3"/>
    <mergeCell ref="A2:A3"/>
  </mergeCells>
  <pageMargins left="0.7" right="0.7" top="0.75" bottom="0.75" header="0.3" footer="0.3"/>
  <pageSetup orientation="landscape" horizontalDpi="1200" verticalDpi="1200" r:id="rId1"/>
  <ignoredErrors>
    <ignoredError sqref="I4:I10" calculatedColum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3277-2274-42DE-802A-7302C85AAC6D}">
  <dimension ref="A1:I61"/>
  <sheetViews>
    <sheetView topLeftCell="A24" zoomScale="80" zoomScaleNormal="80" workbookViewId="0">
      <pane xSplit="1" topLeftCell="B1" activePane="topRight" state="frozen"/>
      <selection pane="topRight" activeCell="A2" sqref="A2:I60"/>
    </sheetView>
  </sheetViews>
  <sheetFormatPr defaultColWidth="18.42578125" defaultRowHeight="15" x14ac:dyDescent="0.25"/>
  <cols>
    <col min="1" max="1" width="22.140625" customWidth="1"/>
    <col min="2" max="8" width="15.140625" customWidth="1"/>
  </cols>
  <sheetData>
    <row r="1" spans="1:9" ht="23.45" customHeight="1" x14ac:dyDescent="0.25">
      <c r="A1" s="75" t="s">
        <v>127</v>
      </c>
      <c r="B1" s="75"/>
      <c r="C1" s="75"/>
      <c r="D1" s="75"/>
      <c r="E1" s="75"/>
      <c r="F1" s="75"/>
      <c r="G1" s="75"/>
      <c r="H1" s="75"/>
    </row>
    <row r="2" spans="1:9" ht="56.45" customHeight="1" x14ac:dyDescent="0.25">
      <c r="A2" t="s">
        <v>0</v>
      </c>
      <c r="B2" t="s">
        <v>62</v>
      </c>
      <c r="C2" t="s">
        <v>63</v>
      </c>
      <c r="D2" t="s">
        <v>56</v>
      </c>
      <c r="E2" t="s">
        <v>57</v>
      </c>
      <c r="F2" t="s">
        <v>58</v>
      </c>
      <c r="G2" t="s">
        <v>61</v>
      </c>
      <c r="H2" t="s">
        <v>79</v>
      </c>
      <c r="I2" t="s">
        <v>104</v>
      </c>
    </row>
    <row r="3" spans="1:9" x14ac:dyDescent="0.25">
      <c r="A3" t="s">
        <v>1</v>
      </c>
      <c r="B3" s="8">
        <v>4345193</v>
      </c>
      <c r="C3" s="8">
        <v>4011950</v>
      </c>
      <c r="D3" s="8">
        <v>4159411</v>
      </c>
      <c r="E3" s="8">
        <v>2414515</v>
      </c>
      <c r="F3" s="8">
        <v>2769966</v>
      </c>
      <c r="G3" s="8">
        <v>3049629</v>
      </c>
      <c r="H3" s="8">
        <v>3503562</v>
      </c>
      <c r="I3" s="8">
        <v>3335801</v>
      </c>
    </row>
    <row r="4" spans="1:9" x14ac:dyDescent="0.25">
      <c r="A4" t="s">
        <v>2</v>
      </c>
      <c r="B4" s="8">
        <v>1321000</v>
      </c>
      <c r="C4" s="8">
        <v>1563587</v>
      </c>
      <c r="D4" s="8">
        <v>1775295</v>
      </c>
      <c r="E4" s="8">
        <v>1630495</v>
      </c>
      <c r="F4" s="8">
        <v>1909237</v>
      </c>
      <c r="G4" s="8">
        <v>2097021</v>
      </c>
      <c r="H4" s="8">
        <v>2359047</v>
      </c>
      <c r="I4" s="8">
        <v>2318351</v>
      </c>
    </row>
    <row r="5" spans="1:9" x14ac:dyDescent="0.25">
      <c r="A5" t="s">
        <v>55</v>
      </c>
      <c r="B5" s="8">
        <v>317172</v>
      </c>
      <c r="C5" s="8">
        <v>162599</v>
      </c>
      <c r="D5" s="8">
        <v>175791</v>
      </c>
      <c r="E5" s="8">
        <v>175791</v>
      </c>
      <c r="F5" s="8">
        <v>183546</v>
      </c>
      <c r="G5" s="8">
        <v>204166</v>
      </c>
      <c r="H5" s="8">
        <v>209818</v>
      </c>
      <c r="I5" s="8">
        <v>266695</v>
      </c>
    </row>
    <row r="6" spans="1:9" x14ac:dyDescent="0.25">
      <c r="A6" t="s">
        <v>3</v>
      </c>
      <c r="B6" s="8">
        <v>875839</v>
      </c>
      <c r="C6" s="8">
        <v>1004822</v>
      </c>
      <c r="D6" s="8">
        <v>1109782</v>
      </c>
      <c r="E6" s="8">
        <v>1408970</v>
      </c>
      <c r="F6" s="8">
        <v>1638787</v>
      </c>
      <c r="G6" s="8">
        <v>2183741.41</v>
      </c>
      <c r="H6" s="8">
        <v>3532014</v>
      </c>
      <c r="I6" s="8">
        <v>2267178</v>
      </c>
    </row>
    <row r="7" spans="1:9" x14ac:dyDescent="0.25">
      <c r="A7" t="s">
        <v>4</v>
      </c>
      <c r="B7" s="8">
        <v>1613442</v>
      </c>
      <c r="C7" s="8">
        <v>2362126</v>
      </c>
      <c r="D7" s="8">
        <v>2025363</v>
      </c>
      <c r="E7" s="8">
        <v>1980223</v>
      </c>
      <c r="F7" s="8">
        <v>2188755</v>
      </c>
      <c r="G7" s="8">
        <v>2318929</v>
      </c>
      <c r="H7" s="8">
        <v>2532999</v>
      </c>
      <c r="I7" s="8">
        <v>2687419</v>
      </c>
    </row>
    <row r="8" spans="1:9" x14ac:dyDescent="0.25">
      <c r="A8" t="s">
        <v>5</v>
      </c>
      <c r="B8" s="8">
        <v>6431506</v>
      </c>
      <c r="C8" s="8">
        <v>5878725</v>
      </c>
      <c r="D8" s="8">
        <v>6695877</v>
      </c>
      <c r="E8" s="8">
        <v>6215232</v>
      </c>
      <c r="F8" s="8">
        <v>6881295</v>
      </c>
      <c r="G8" s="8">
        <v>7540160</v>
      </c>
      <c r="H8" s="8">
        <v>8349546</v>
      </c>
      <c r="I8" s="8">
        <v>8746720</v>
      </c>
    </row>
    <row r="9" spans="1:9" x14ac:dyDescent="0.25">
      <c r="A9" t="s">
        <v>6</v>
      </c>
      <c r="B9" s="8">
        <v>5743725</v>
      </c>
      <c r="C9" s="8">
        <v>4590704</v>
      </c>
      <c r="D9" s="8">
        <v>3998283</v>
      </c>
      <c r="E9" s="8">
        <v>5704803</v>
      </c>
      <c r="F9" s="8">
        <v>5446740</v>
      </c>
      <c r="G9" s="8">
        <v>6314441</v>
      </c>
      <c r="H9" s="8">
        <v>7425478</v>
      </c>
      <c r="I9" s="8">
        <v>6989607</v>
      </c>
    </row>
    <row r="10" spans="1:9" x14ac:dyDescent="0.25">
      <c r="A10" t="s">
        <v>7</v>
      </c>
      <c r="B10" s="8">
        <v>2463560</v>
      </c>
      <c r="C10" s="8">
        <v>3058027</v>
      </c>
      <c r="D10" s="8">
        <v>4122381</v>
      </c>
      <c r="E10" s="8">
        <v>2152082</v>
      </c>
      <c r="F10" s="8">
        <v>2873837</v>
      </c>
      <c r="G10" s="8">
        <v>6117380</v>
      </c>
      <c r="H10" s="8">
        <v>3417529</v>
      </c>
      <c r="I10" s="8">
        <v>3608954</v>
      </c>
    </row>
    <row r="11" spans="1:9" x14ac:dyDescent="0.25">
      <c r="A11" t="s">
        <v>8</v>
      </c>
      <c r="B11" s="8">
        <v>524921</v>
      </c>
      <c r="C11" s="8">
        <v>517552</v>
      </c>
      <c r="D11" s="8">
        <v>572294</v>
      </c>
      <c r="E11" s="8">
        <v>604501</v>
      </c>
      <c r="F11" s="8">
        <v>664407</v>
      </c>
      <c r="G11" s="8">
        <v>903370</v>
      </c>
      <c r="H11" s="8">
        <v>463731.77</v>
      </c>
      <c r="I11" s="8">
        <v>864041</v>
      </c>
    </row>
    <row r="12" spans="1:9" x14ac:dyDescent="0.25">
      <c r="A12" t="s">
        <v>9</v>
      </c>
      <c r="B12" s="8">
        <v>512510</v>
      </c>
      <c r="C12" s="8">
        <v>510866</v>
      </c>
      <c r="D12" s="8">
        <v>863802</v>
      </c>
      <c r="E12" s="8">
        <v>862174</v>
      </c>
      <c r="F12" s="8">
        <v>630856</v>
      </c>
      <c r="G12" s="8">
        <v>714233</v>
      </c>
      <c r="H12" s="8">
        <v>1301657</v>
      </c>
      <c r="I12" s="8">
        <v>829749</v>
      </c>
    </row>
    <row r="13" spans="1:9" x14ac:dyDescent="0.25">
      <c r="A13" t="s">
        <v>10</v>
      </c>
      <c r="B13" s="8">
        <v>1475478</v>
      </c>
      <c r="C13" s="8">
        <v>1698578</v>
      </c>
      <c r="D13" s="8">
        <v>2127156</v>
      </c>
      <c r="E13" s="8">
        <v>1999517</v>
      </c>
      <c r="F13" s="8">
        <v>1829579</v>
      </c>
      <c r="G13" s="8">
        <v>2705406</v>
      </c>
      <c r="H13" s="8">
        <v>6096912.2699999996</v>
      </c>
      <c r="I13" s="8">
        <v>5049459</v>
      </c>
    </row>
    <row r="14" spans="1:9" x14ac:dyDescent="0.25">
      <c r="A14" t="s">
        <v>11</v>
      </c>
      <c r="B14" s="8">
        <v>2273566</v>
      </c>
      <c r="C14" s="8">
        <v>2533810</v>
      </c>
      <c r="D14" s="8">
        <v>2829878</v>
      </c>
      <c r="E14" s="8">
        <v>3001301</v>
      </c>
      <c r="F14" s="8">
        <v>3320146</v>
      </c>
      <c r="G14" s="8">
        <v>3153874.4</v>
      </c>
      <c r="H14" s="8">
        <v>5021641</v>
      </c>
      <c r="I14" s="8">
        <v>4551195</v>
      </c>
    </row>
    <row r="15" spans="1:9" x14ac:dyDescent="0.25">
      <c r="A15" t="s">
        <v>52</v>
      </c>
      <c r="B15" s="8">
        <v>584602</v>
      </c>
      <c r="C15" s="8">
        <v>349207</v>
      </c>
      <c r="D15" s="8">
        <v>370948</v>
      </c>
      <c r="E15" s="8">
        <v>189022</v>
      </c>
      <c r="F15" s="8">
        <v>282641</v>
      </c>
      <c r="G15" s="8">
        <v>213233</v>
      </c>
      <c r="H15" s="8">
        <v>317139</v>
      </c>
      <c r="I15" s="8">
        <v>279210</v>
      </c>
    </row>
    <row r="16" spans="1:9" x14ac:dyDescent="0.25">
      <c r="A16" t="s">
        <v>12</v>
      </c>
      <c r="B16" s="8">
        <v>171836</v>
      </c>
      <c r="C16" s="8">
        <v>283438</v>
      </c>
      <c r="D16" s="8">
        <v>313046</v>
      </c>
      <c r="E16" s="8">
        <v>215750</v>
      </c>
      <c r="F16" s="8">
        <v>248258</v>
      </c>
      <c r="G16" s="8">
        <v>352366</v>
      </c>
      <c r="H16" s="8">
        <v>500835.82</v>
      </c>
      <c r="I16" s="8">
        <v>340273</v>
      </c>
    </row>
    <row r="17" spans="1:9" x14ac:dyDescent="0.25">
      <c r="A17" t="s">
        <v>13</v>
      </c>
      <c r="B17" s="8">
        <v>1549408</v>
      </c>
      <c r="C17" s="8">
        <v>1673179</v>
      </c>
      <c r="D17" s="8">
        <v>1862705</v>
      </c>
      <c r="E17" s="8">
        <v>1974487</v>
      </c>
      <c r="F17" s="8">
        <v>2187312</v>
      </c>
      <c r="G17" s="8">
        <v>2297304</v>
      </c>
      <c r="H17" s="8">
        <v>2428866</v>
      </c>
      <c r="I17" s="8">
        <v>2580364</v>
      </c>
    </row>
    <row r="18" spans="1:9" x14ac:dyDescent="0.25">
      <c r="A18" t="s">
        <v>14</v>
      </c>
      <c r="B18" s="8">
        <v>8444870</v>
      </c>
      <c r="C18" s="8">
        <v>13533094</v>
      </c>
      <c r="D18" s="8">
        <v>10929610</v>
      </c>
      <c r="E18" s="8">
        <v>12263621</v>
      </c>
      <c r="F18" s="8">
        <v>9520193</v>
      </c>
      <c r="G18" s="8">
        <v>11669766</v>
      </c>
      <c r="H18" s="8">
        <v>20997913</v>
      </c>
      <c r="I18" s="8">
        <v>17261183</v>
      </c>
    </row>
    <row r="19" spans="1:9" x14ac:dyDescent="0.25">
      <c r="A19" t="s">
        <v>15</v>
      </c>
      <c r="B19" s="8">
        <v>5801549</v>
      </c>
      <c r="C19" s="8">
        <v>5183585</v>
      </c>
      <c r="D19" s="8">
        <v>6212427</v>
      </c>
      <c r="E19" s="8">
        <v>6572830</v>
      </c>
      <c r="F19" s="8">
        <v>7956352</v>
      </c>
      <c r="G19" s="8">
        <v>8790089</v>
      </c>
      <c r="H19" s="8">
        <v>9153685</v>
      </c>
      <c r="I19" s="8">
        <v>8775223</v>
      </c>
    </row>
    <row r="20" spans="1:9" x14ac:dyDescent="0.25">
      <c r="A20" t="s">
        <v>16</v>
      </c>
      <c r="B20" s="8">
        <v>3909045</v>
      </c>
      <c r="C20" s="8">
        <v>4105176</v>
      </c>
      <c r="D20" s="8">
        <v>4591815</v>
      </c>
      <c r="E20" s="8">
        <v>4871889</v>
      </c>
      <c r="F20" s="8">
        <v>5392824</v>
      </c>
      <c r="G20" s="8">
        <v>5586637</v>
      </c>
      <c r="H20" s="8">
        <v>6652419</v>
      </c>
      <c r="I20" s="8">
        <v>6193241</v>
      </c>
    </row>
    <row r="21" spans="1:9" x14ac:dyDescent="0.25">
      <c r="A21" t="s">
        <v>17</v>
      </c>
      <c r="B21" s="8">
        <v>1987909</v>
      </c>
      <c r="C21" s="8">
        <v>2079047</v>
      </c>
      <c r="D21" s="8">
        <v>2394371</v>
      </c>
      <c r="E21" s="8">
        <v>2503192</v>
      </c>
      <c r="F21" s="8">
        <v>2768223</v>
      </c>
      <c r="G21" s="8">
        <v>2892165</v>
      </c>
      <c r="H21" s="8">
        <v>3155859</v>
      </c>
      <c r="I21" s="8">
        <v>3283500</v>
      </c>
    </row>
    <row r="22" spans="1:9" x14ac:dyDescent="0.25">
      <c r="A22" t="s">
        <v>18</v>
      </c>
      <c r="B22" s="8">
        <v>3538337</v>
      </c>
      <c r="C22" s="8">
        <v>3432719</v>
      </c>
      <c r="D22" s="8">
        <v>4260696</v>
      </c>
      <c r="E22" s="8">
        <v>4520352</v>
      </c>
      <c r="F22" s="8">
        <v>5003308</v>
      </c>
      <c r="G22" s="8">
        <v>6780315.0099999998</v>
      </c>
      <c r="H22" s="8">
        <v>8364632.0800000001</v>
      </c>
      <c r="I22" s="8">
        <v>5867938</v>
      </c>
    </row>
    <row r="23" spans="1:9" x14ac:dyDescent="0.25">
      <c r="A23" t="s">
        <v>19</v>
      </c>
      <c r="B23" s="8">
        <v>1332091</v>
      </c>
      <c r="C23" s="8">
        <v>1214148</v>
      </c>
      <c r="D23" s="8">
        <v>1838038</v>
      </c>
      <c r="E23" s="8">
        <v>1425235</v>
      </c>
      <c r="F23" s="8">
        <v>1692052.1</v>
      </c>
      <c r="G23" s="8">
        <v>1882611</v>
      </c>
      <c r="H23" s="8">
        <v>2714480</v>
      </c>
      <c r="I23" s="8">
        <v>2021267</v>
      </c>
    </row>
    <row r="24" spans="1:9" x14ac:dyDescent="0.25">
      <c r="A24" t="s">
        <v>20</v>
      </c>
      <c r="B24" s="8">
        <v>2634967</v>
      </c>
      <c r="C24" s="8">
        <v>3528654</v>
      </c>
      <c r="D24" s="8">
        <v>3666983</v>
      </c>
      <c r="E24" s="8">
        <v>2084651</v>
      </c>
      <c r="F24" s="8">
        <v>3391590</v>
      </c>
      <c r="G24" s="8">
        <v>3456767.66</v>
      </c>
      <c r="H24" s="8">
        <v>5351621</v>
      </c>
      <c r="I24" s="8">
        <v>3957849</v>
      </c>
    </row>
    <row r="25" spans="1:9" x14ac:dyDescent="0.25">
      <c r="A25" t="s">
        <v>21</v>
      </c>
      <c r="B25" s="8">
        <v>6751757</v>
      </c>
      <c r="C25" s="8">
        <v>4737333</v>
      </c>
      <c r="D25" s="8">
        <v>380451.57</v>
      </c>
      <c r="E25" s="8">
        <v>4737333</v>
      </c>
      <c r="F25" s="8">
        <v>5637121</v>
      </c>
      <c r="G25" s="8">
        <v>5114941</v>
      </c>
      <c r="H25" s="8">
        <v>3493675</v>
      </c>
      <c r="I25" s="8">
        <v>3688484</v>
      </c>
    </row>
    <row r="26" spans="1:9" x14ac:dyDescent="0.25">
      <c r="A26" t="s">
        <v>22</v>
      </c>
      <c r="B26" s="8">
        <v>5127467</v>
      </c>
      <c r="C26" s="8">
        <v>5426786</v>
      </c>
      <c r="D26" s="8">
        <v>6431878</v>
      </c>
      <c r="E26" s="8">
        <v>6429341</v>
      </c>
      <c r="F26" s="8">
        <v>7223142</v>
      </c>
      <c r="G26" s="8">
        <v>7949986</v>
      </c>
      <c r="H26" s="8">
        <v>8040682</v>
      </c>
      <c r="I26" s="8">
        <v>8429803</v>
      </c>
    </row>
    <row r="27" spans="1:9" x14ac:dyDescent="0.25">
      <c r="A27" t="s">
        <v>23</v>
      </c>
      <c r="B27" s="8">
        <v>13551829</v>
      </c>
      <c r="C27" s="8">
        <v>13862926</v>
      </c>
      <c r="D27" s="8">
        <v>14397981</v>
      </c>
      <c r="E27" s="8">
        <v>12056104</v>
      </c>
      <c r="F27" s="8">
        <v>19884630.603153098</v>
      </c>
      <c r="G27" s="8">
        <v>21369402</v>
      </c>
      <c r="H27" s="8">
        <v>33986907</v>
      </c>
      <c r="I27" s="8">
        <v>19953104</v>
      </c>
    </row>
    <row r="28" spans="1:9" x14ac:dyDescent="0.25">
      <c r="A28" t="s">
        <v>24</v>
      </c>
      <c r="B28" s="8">
        <v>10009811</v>
      </c>
      <c r="C28" s="8">
        <v>8663266</v>
      </c>
      <c r="D28" s="8">
        <v>9517385</v>
      </c>
      <c r="E28" s="8">
        <v>9719552</v>
      </c>
      <c r="F28" s="8">
        <v>10764207</v>
      </c>
      <c r="G28" s="8">
        <v>11190371</v>
      </c>
      <c r="H28" s="8">
        <v>11722051</v>
      </c>
      <c r="I28" s="8">
        <v>12272306</v>
      </c>
    </row>
    <row r="29" spans="1:9" x14ac:dyDescent="0.25">
      <c r="A29" t="s">
        <v>25</v>
      </c>
      <c r="B29" s="8">
        <v>1532058</v>
      </c>
      <c r="C29" s="8">
        <v>1348340</v>
      </c>
      <c r="D29" s="8">
        <v>1885405</v>
      </c>
      <c r="E29" s="8">
        <v>1588790</v>
      </c>
      <c r="F29" s="8">
        <v>1780035</v>
      </c>
      <c r="G29" s="8">
        <v>2140178</v>
      </c>
      <c r="H29" s="8">
        <v>5236698</v>
      </c>
      <c r="I29" s="8">
        <v>2167343</v>
      </c>
    </row>
    <row r="30" spans="1:9" x14ac:dyDescent="0.25">
      <c r="A30" t="s">
        <v>26</v>
      </c>
      <c r="B30" s="8">
        <v>4693744</v>
      </c>
      <c r="C30" s="8">
        <v>4977015</v>
      </c>
      <c r="D30" s="8">
        <v>5860606</v>
      </c>
      <c r="E30" s="8">
        <v>5904997</v>
      </c>
      <c r="F30" s="8">
        <v>6809370</v>
      </c>
      <c r="G30" s="8">
        <v>6876381</v>
      </c>
      <c r="H30" s="8">
        <v>10436467</v>
      </c>
      <c r="I30" s="8">
        <v>9133543</v>
      </c>
    </row>
    <row r="31" spans="1:9" x14ac:dyDescent="0.25">
      <c r="A31" t="s">
        <v>27</v>
      </c>
      <c r="B31" s="8">
        <v>1978401</v>
      </c>
      <c r="C31" s="8">
        <v>2101326</v>
      </c>
      <c r="D31" s="8">
        <v>2346361</v>
      </c>
      <c r="E31" s="8">
        <v>2346361</v>
      </c>
      <c r="F31" s="8">
        <v>2789650</v>
      </c>
      <c r="G31" s="8">
        <v>2917832</v>
      </c>
      <c r="H31" s="8">
        <v>3230791</v>
      </c>
      <c r="I31" s="8">
        <v>3156560</v>
      </c>
    </row>
    <row r="32" spans="1:9" x14ac:dyDescent="0.25">
      <c r="A32" t="s">
        <v>28</v>
      </c>
      <c r="B32" s="8">
        <v>1955435</v>
      </c>
      <c r="C32" s="8">
        <v>1827086</v>
      </c>
      <c r="D32" s="8">
        <v>2614380</v>
      </c>
      <c r="E32" s="8">
        <v>2484118</v>
      </c>
      <c r="F32" s="8">
        <v>2747089</v>
      </c>
      <c r="G32" s="8">
        <v>2853612</v>
      </c>
      <c r="H32" s="8">
        <v>4961174</v>
      </c>
      <c r="I32" s="8">
        <v>3196486</v>
      </c>
    </row>
    <row r="33" spans="1:9" x14ac:dyDescent="0.25">
      <c r="A33" t="s">
        <v>29</v>
      </c>
      <c r="B33" s="8">
        <v>654604</v>
      </c>
      <c r="C33" s="8">
        <v>797304</v>
      </c>
      <c r="D33" s="8">
        <v>871308</v>
      </c>
      <c r="E33" s="8">
        <v>921955</v>
      </c>
      <c r="F33" s="8">
        <v>904131</v>
      </c>
      <c r="G33" s="8">
        <v>1199608</v>
      </c>
      <c r="H33" s="8">
        <v>1357572</v>
      </c>
      <c r="I33" s="8">
        <v>1461666</v>
      </c>
    </row>
    <row r="34" spans="1:9" x14ac:dyDescent="0.25">
      <c r="A34" t="s">
        <v>30</v>
      </c>
      <c r="B34" s="8">
        <v>1256712</v>
      </c>
      <c r="C34" s="8">
        <v>1391999</v>
      </c>
      <c r="D34" s="8">
        <v>1436955</v>
      </c>
      <c r="E34" s="8">
        <v>1344034</v>
      </c>
      <c r="F34" s="8">
        <v>1682864</v>
      </c>
      <c r="G34" s="8">
        <v>1994821.05</v>
      </c>
      <c r="H34" s="8">
        <v>1901236</v>
      </c>
      <c r="I34" s="8">
        <v>2029851</v>
      </c>
    </row>
    <row r="35" spans="1:9" x14ac:dyDescent="0.25">
      <c r="A35" t="s">
        <v>31</v>
      </c>
      <c r="B35" s="8">
        <v>3989596</v>
      </c>
      <c r="C35" s="8">
        <v>4531660</v>
      </c>
      <c r="D35" s="8">
        <v>5161163</v>
      </c>
      <c r="E35" s="8">
        <v>5100955</v>
      </c>
      <c r="F35" s="8">
        <v>5646638</v>
      </c>
      <c r="G35" s="8">
        <v>6410981</v>
      </c>
      <c r="H35" s="8">
        <v>11992277</v>
      </c>
      <c r="I35" s="8">
        <v>6984159</v>
      </c>
    </row>
    <row r="36" spans="1:9" x14ac:dyDescent="0.25">
      <c r="A36" t="s">
        <v>32</v>
      </c>
      <c r="B36" s="8">
        <v>1352532</v>
      </c>
      <c r="C36" s="8">
        <v>1475444</v>
      </c>
      <c r="D36" s="8">
        <v>1923264</v>
      </c>
      <c r="E36" s="8">
        <v>2140379</v>
      </c>
      <c r="F36" s="8">
        <v>2140379</v>
      </c>
      <c r="G36" s="8">
        <v>2232675</v>
      </c>
      <c r="H36" s="8">
        <v>4326020.2</v>
      </c>
      <c r="I36" s="8">
        <v>4529186</v>
      </c>
    </row>
    <row r="37" spans="1:9" x14ac:dyDescent="0.25">
      <c r="A37" t="s">
        <v>33</v>
      </c>
      <c r="B37" s="8">
        <v>15771972</v>
      </c>
      <c r="C37" s="8">
        <v>16761187</v>
      </c>
      <c r="D37" s="8">
        <v>18794102</v>
      </c>
      <c r="E37" s="8">
        <v>19949970</v>
      </c>
      <c r="F37" s="8">
        <v>22099866</v>
      </c>
      <c r="G37" s="8">
        <v>23321618</v>
      </c>
      <c r="H37" s="8">
        <v>44229032</v>
      </c>
      <c r="I37" s="8">
        <v>26880630</v>
      </c>
    </row>
    <row r="38" spans="1:9" x14ac:dyDescent="0.25">
      <c r="A38" t="s">
        <v>110</v>
      </c>
      <c r="B38" s="8">
        <v>89077</v>
      </c>
      <c r="C38" s="8">
        <v>83546</v>
      </c>
      <c r="D38" s="8">
        <v>93053</v>
      </c>
      <c r="E38" s="8">
        <v>98528</v>
      </c>
      <c r="F38" s="8">
        <v>108711</v>
      </c>
      <c r="G38" s="8">
        <v>112607</v>
      </c>
      <c r="H38" s="8">
        <v>117227</v>
      </c>
      <c r="I38" s="8">
        <v>0</v>
      </c>
    </row>
    <row r="39" spans="1:9" x14ac:dyDescent="0.25">
      <c r="A39" t="s">
        <v>34</v>
      </c>
      <c r="B39" s="8">
        <v>4461614</v>
      </c>
      <c r="C39" s="8">
        <v>2895263</v>
      </c>
      <c r="D39" s="8">
        <v>3916121</v>
      </c>
      <c r="E39" s="8">
        <v>4155377</v>
      </c>
      <c r="F39" s="8">
        <v>4673903</v>
      </c>
      <c r="G39" s="8">
        <v>6164596</v>
      </c>
      <c r="H39" s="8">
        <v>5642274</v>
      </c>
      <c r="I39" s="8">
        <v>5925563</v>
      </c>
    </row>
    <row r="40" spans="1:9" x14ac:dyDescent="0.25">
      <c r="A40" t="s">
        <v>35</v>
      </c>
      <c r="B40" s="8">
        <v>3775862</v>
      </c>
      <c r="C40" s="8">
        <v>2587315</v>
      </c>
      <c r="D40" s="8">
        <v>2328127</v>
      </c>
      <c r="E40" s="8">
        <v>2468609</v>
      </c>
      <c r="F40" s="8">
        <v>2729905</v>
      </c>
      <c r="G40" s="8">
        <v>2782844</v>
      </c>
      <c r="H40" s="8">
        <v>2891278</v>
      </c>
      <c r="I40" s="8">
        <v>3063469</v>
      </c>
    </row>
    <row r="41" spans="1:9" x14ac:dyDescent="0.25">
      <c r="A41" t="s">
        <v>111</v>
      </c>
      <c r="B41" s="8">
        <v>39858</v>
      </c>
      <c r="C41" s="8">
        <v>231169</v>
      </c>
      <c r="D41" s="8">
        <v>252174</v>
      </c>
      <c r="E41" s="8">
        <v>184581</v>
      </c>
      <c r="F41" s="8">
        <v>199783</v>
      </c>
      <c r="G41" s="8">
        <v>205882</v>
      </c>
      <c r="H41" s="8">
        <v>212093</v>
      </c>
      <c r="I41" s="8">
        <v>269063</v>
      </c>
    </row>
    <row r="42" spans="1:9" x14ac:dyDescent="0.25">
      <c r="A42" t="s">
        <v>36</v>
      </c>
      <c r="B42" s="8">
        <v>10749501</v>
      </c>
      <c r="C42" s="8">
        <v>11525532</v>
      </c>
      <c r="D42" s="8">
        <v>12980506</v>
      </c>
      <c r="E42" s="8">
        <v>13448355</v>
      </c>
      <c r="F42" s="8">
        <v>14895852</v>
      </c>
      <c r="G42" s="8">
        <v>16122202</v>
      </c>
      <c r="H42" s="8">
        <v>17911868</v>
      </c>
      <c r="I42" s="8">
        <v>17619004</v>
      </c>
    </row>
    <row r="43" spans="1:9" x14ac:dyDescent="0.25">
      <c r="A43" t="s">
        <v>37</v>
      </c>
      <c r="B43" s="8">
        <v>2200640</v>
      </c>
      <c r="C43" s="8">
        <v>2166950</v>
      </c>
      <c r="D43" s="8">
        <v>2426960</v>
      </c>
      <c r="E43" s="8">
        <v>2573537</v>
      </c>
      <c r="F43" s="8">
        <v>2947332.88</v>
      </c>
      <c r="G43" s="8">
        <v>3062327</v>
      </c>
      <c r="H43" s="8">
        <v>6234372.4299999997</v>
      </c>
      <c r="I43" s="8">
        <v>3457447</v>
      </c>
    </row>
    <row r="44" spans="1:9" x14ac:dyDescent="0.25">
      <c r="A44" t="s">
        <v>38</v>
      </c>
      <c r="B44" s="8">
        <v>2601638</v>
      </c>
      <c r="C44" s="8">
        <v>2493943</v>
      </c>
      <c r="D44" s="8">
        <v>2696844</v>
      </c>
      <c r="E44" s="8">
        <v>2860063</v>
      </c>
      <c r="F44" s="8">
        <v>3163650</v>
      </c>
      <c r="G44" s="8">
        <v>3325518</v>
      </c>
      <c r="H44" s="8">
        <v>3531636</v>
      </c>
      <c r="I44" s="8">
        <v>3729916</v>
      </c>
    </row>
    <row r="45" spans="1:9" x14ac:dyDescent="0.25">
      <c r="A45" t="s">
        <v>39</v>
      </c>
      <c r="B45" s="8">
        <v>11824096</v>
      </c>
      <c r="C45" s="8">
        <v>12320702</v>
      </c>
      <c r="D45" s="8">
        <v>13754306</v>
      </c>
      <c r="E45" s="8">
        <v>14599392</v>
      </c>
      <c r="F45" s="8">
        <v>16171240</v>
      </c>
      <c r="G45" s="8">
        <v>16889762</v>
      </c>
      <c r="H45" s="8">
        <v>18125877</v>
      </c>
      <c r="I45" s="8">
        <v>18942426</v>
      </c>
    </row>
    <row r="46" spans="1:9" x14ac:dyDescent="0.25">
      <c r="A46" t="s">
        <v>53</v>
      </c>
      <c r="B46" s="8">
        <v>1014413</v>
      </c>
      <c r="C46" s="8">
        <v>1601094</v>
      </c>
      <c r="D46" s="8">
        <v>1282095</v>
      </c>
      <c r="E46" s="8">
        <v>843340</v>
      </c>
      <c r="F46" s="8">
        <v>1297065</v>
      </c>
      <c r="G46" s="8">
        <v>1707671</v>
      </c>
      <c r="H46" s="8">
        <v>1141978</v>
      </c>
      <c r="I46" s="8">
        <v>1235088</v>
      </c>
    </row>
    <row r="47" spans="1:9" x14ac:dyDescent="0.25">
      <c r="A47" t="s">
        <v>40</v>
      </c>
      <c r="B47" s="8">
        <v>1000930</v>
      </c>
      <c r="C47" s="8">
        <v>986095</v>
      </c>
      <c r="D47" s="8">
        <v>1094465</v>
      </c>
      <c r="E47" s="8">
        <v>1158873</v>
      </c>
      <c r="F47" s="8">
        <v>1278670</v>
      </c>
      <c r="G47" s="8">
        <v>3617362</v>
      </c>
      <c r="H47" s="8">
        <v>6106196</v>
      </c>
      <c r="I47" s="8">
        <v>1560935</v>
      </c>
    </row>
    <row r="48" spans="1:9" x14ac:dyDescent="0.25">
      <c r="A48" t="s">
        <v>41</v>
      </c>
      <c r="B48" s="8">
        <v>1206018</v>
      </c>
      <c r="C48" s="8">
        <v>1495042</v>
      </c>
      <c r="D48" s="8">
        <v>1666574</v>
      </c>
      <c r="E48" s="8">
        <v>1460447</v>
      </c>
      <c r="F48" s="8">
        <v>1684962.73</v>
      </c>
      <c r="G48" s="8">
        <v>2378366.6100000003</v>
      </c>
      <c r="H48" s="8">
        <v>2440739</v>
      </c>
      <c r="I48" s="8">
        <v>2589969</v>
      </c>
    </row>
    <row r="49" spans="1:9" x14ac:dyDescent="0.25">
      <c r="A49" t="s">
        <v>42</v>
      </c>
      <c r="B49" s="8">
        <v>1506381</v>
      </c>
      <c r="C49" s="8">
        <v>1591553</v>
      </c>
      <c r="D49" s="8">
        <v>1776878</v>
      </c>
      <c r="E49" s="8">
        <v>1883366</v>
      </c>
      <c r="F49" s="8">
        <v>2081435</v>
      </c>
      <c r="G49" s="8">
        <v>2136561</v>
      </c>
      <c r="H49" s="8">
        <v>2236681</v>
      </c>
      <c r="I49" s="8">
        <v>2380390</v>
      </c>
    </row>
    <row r="50" spans="1:9" x14ac:dyDescent="0.25">
      <c r="A50" t="s">
        <v>43</v>
      </c>
      <c r="B50" s="8">
        <v>3903512</v>
      </c>
      <c r="C50" s="8">
        <v>3619816</v>
      </c>
      <c r="D50" s="8">
        <v>4074456</v>
      </c>
      <c r="E50" s="8">
        <v>4282355</v>
      </c>
      <c r="F50" s="8">
        <v>5113956.53</v>
      </c>
      <c r="G50" s="8">
        <v>6506199.7000000002</v>
      </c>
      <c r="H50" s="8">
        <v>16254473.960000001</v>
      </c>
      <c r="I50" s="8">
        <v>5759413</v>
      </c>
    </row>
    <row r="51" spans="1:9" x14ac:dyDescent="0.25">
      <c r="A51" t="s">
        <v>44</v>
      </c>
      <c r="B51" s="8">
        <v>4284475</v>
      </c>
      <c r="C51" s="8">
        <v>4657454</v>
      </c>
      <c r="D51" s="8">
        <v>5165132</v>
      </c>
      <c r="E51" s="8">
        <v>5165132</v>
      </c>
      <c r="F51" s="8">
        <v>6067254</v>
      </c>
      <c r="G51" s="8">
        <v>6811752</v>
      </c>
      <c r="H51" s="8">
        <v>7908820</v>
      </c>
      <c r="I51" s="8">
        <v>8281012</v>
      </c>
    </row>
    <row r="52" spans="1:9" x14ac:dyDescent="0.25">
      <c r="A52" t="s">
        <v>45</v>
      </c>
      <c r="B52" s="8">
        <v>1630013</v>
      </c>
      <c r="C52" s="8">
        <v>1763864</v>
      </c>
      <c r="D52" s="8">
        <v>1970108</v>
      </c>
      <c r="E52" s="8">
        <v>2088513</v>
      </c>
      <c r="F52" s="8">
        <v>2308745</v>
      </c>
      <c r="G52" s="8">
        <v>2426710</v>
      </c>
      <c r="H52" s="8">
        <v>2573038</v>
      </c>
      <c r="I52" s="8">
        <v>2730551</v>
      </c>
    </row>
    <row r="53" spans="1:9" x14ac:dyDescent="0.25">
      <c r="A53" t="s">
        <v>46</v>
      </c>
      <c r="B53" s="8">
        <v>1142072</v>
      </c>
      <c r="C53" s="8">
        <v>1066668</v>
      </c>
      <c r="D53" s="8">
        <v>1185880</v>
      </c>
      <c r="E53" s="8">
        <v>1300807</v>
      </c>
      <c r="F53" s="8">
        <v>1311544</v>
      </c>
      <c r="G53" s="8">
        <v>1430005</v>
      </c>
      <c r="H53" s="8">
        <v>1830453.68</v>
      </c>
      <c r="I53" s="8">
        <v>1720634</v>
      </c>
    </row>
    <row r="54" spans="1:9" x14ac:dyDescent="0.25">
      <c r="A54" t="s">
        <v>54</v>
      </c>
      <c r="B54" s="8">
        <v>599179</v>
      </c>
      <c r="C54" s="8">
        <v>170688</v>
      </c>
      <c r="D54" s="8">
        <v>244376</v>
      </c>
      <c r="E54" s="8">
        <v>193080</v>
      </c>
      <c r="F54" s="8">
        <v>208538</v>
      </c>
      <c r="G54" s="8">
        <v>510518</v>
      </c>
      <c r="H54" s="8">
        <v>230784</v>
      </c>
      <c r="I54" s="8">
        <v>288481</v>
      </c>
    </row>
    <row r="55" spans="1:9" x14ac:dyDescent="0.25">
      <c r="A55" t="s">
        <v>47</v>
      </c>
      <c r="B55" s="8">
        <v>5078330</v>
      </c>
      <c r="C55" s="8">
        <v>3363309</v>
      </c>
      <c r="D55" s="8">
        <v>3761099</v>
      </c>
      <c r="E55" s="8">
        <v>3989946</v>
      </c>
      <c r="F55" s="8">
        <v>4415600</v>
      </c>
      <c r="G55" s="8">
        <v>4743147</v>
      </c>
      <c r="H55" s="8">
        <v>7824205</v>
      </c>
      <c r="I55" s="8">
        <v>5436936</v>
      </c>
    </row>
    <row r="56" spans="1:9" x14ac:dyDescent="0.25">
      <c r="A56" t="s">
        <v>48</v>
      </c>
      <c r="B56" s="8">
        <v>3561399</v>
      </c>
      <c r="C56" s="8">
        <v>3561399</v>
      </c>
      <c r="D56" s="8">
        <v>4325258</v>
      </c>
      <c r="E56" s="8">
        <v>4974046</v>
      </c>
      <c r="F56" s="8">
        <v>5079256</v>
      </c>
      <c r="G56" s="8">
        <v>5329638</v>
      </c>
      <c r="H56" s="8">
        <v>9766898</v>
      </c>
      <c r="I56" s="8">
        <v>5937231</v>
      </c>
    </row>
    <row r="57" spans="1:9" x14ac:dyDescent="0.25">
      <c r="A57" t="s">
        <v>49</v>
      </c>
      <c r="B57" s="8">
        <v>2516949</v>
      </c>
      <c r="C57" s="8">
        <v>2668468</v>
      </c>
      <c r="D57" s="8">
        <v>2668468</v>
      </c>
      <c r="E57" s="8">
        <v>2977505</v>
      </c>
      <c r="F57" s="8">
        <v>3158033</v>
      </c>
      <c r="G57" s="8">
        <v>3587126</v>
      </c>
      <c r="H57" s="8">
        <v>3784308</v>
      </c>
      <c r="I57" s="8">
        <v>3993822</v>
      </c>
    </row>
    <row r="58" spans="1:9" x14ac:dyDescent="0.25">
      <c r="A58" t="s">
        <v>50</v>
      </c>
      <c r="B58" s="8">
        <v>6715834</v>
      </c>
      <c r="C58" s="8">
        <v>7283668</v>
      </c>
      <c r="D58" s="8">
        <v>8147306</v>
      </c>
      <c r="E58" s="8">
        <v>8646632</v>
      </c>
      <c r="F58" s="8">
        <v>9575373</v>
      </c>
      <c r="G58" s="8">
        <v>10056393</v>
      </c>
      <c r="H58" s="8">
        <v>11342436</v>
      </c>
      <c r="I58" s="8">
        <v>11199176</v>
      </c>
    </row>
    <row r="59" spans="1:9" x14ac:dyDescent="0.25">
      <c r="A59" t="s">
        <v>51</v>
      </c>
      <c r="B59" s="8">
        <v>844870</v>
      </c>
      <c r="C59" s="8">
        <v>894620</v>
      </c>
      <c r="D59" s="8">
        <v>996423</v>
      </c>
      <c r="E59" s="8">
        <v>1055049</v>
      </c>
      <c r="F59" s="8">
        <v>1164090</v>
      </c>
      <c r="G59" s="8">
        <v>1205819</v>
      </c>
      <c r="H59" s="8">
        <v>1372512</v>
      </c>
      <c r="I59" s="8">
        <v>1479315</v>
      </c>
    </row>
    <row r="60" spans="1:9" x14ac:dyDescent="0.25">
      <c r="A60" t="s">
        <v>76</v>
      </c>
      <c r="B60" s="8">
        <v>197823696</v>
      </c>
      <c r="C60" s="8">
        <v>200552009</v>
      </c>
      <c r="D60" s="8">
        <v>215711709.56999999</v>
      </c>
      <c r="E60" s="8">
        <v>219902055</v>
      </c>
      <c r="F60" s="8">
        <v>247136544.84315306</v>
      </c>
      <c r="G60" s="8">
        <v>277796409.84000003</v>
      </c>
      <c r="H60" s="8">
        <v>378246115.20999998</v>
      </c>
      <c r="I60" s="8">
        <f>SUM(I1:I59)</f>
        <v>303558179</v>
      </c>
    </row>
    <row r="61" spans="1:9" ht="19.5" customHeight="1" x14ac:dyDescent="0.25">
      <c r="A61" s="74" t="s">
        <v>84</v>
      </c>
      <c r="B61" s="74"/>
      <c r="C61" s="74"/>
      <c r="D61" s="74"/>
      <c r="E61" s="74"/>
      <c r="F61" s="74"/>
    </row>
  </sheetData>
  <mergeCells count="2">
    <mergeCell ref="A61:F61"/>
    <mergeCell ref="A1:H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902E-0CE3-4057-A39F-3208186C39F3}">
  <dimension ref="A1:B60"/>
  <sheetViews>
    <sheetView workbookViewId="0">
      <selection activeCell="D6" sqref="D6"/>
    </sheetView>
  </sheetViews>
  <sheetFormatPr defaultRowHeight="15" x14ac:dyDescent="0.25"/>
  <cols>
    <col min="1" max="1" width="22.140625" customWidth="1"/>
    <col min="2" max="2" width="14" customWidth="1"/>
  </cols>
  <sheetData>
    <row r="1" spans="1:2" x14ac:dyDescent="0.25">
      <c r="A1" s="75" t="s">
        <v>115</v>
      </c>
      <c r="B1" s="75"/>
    </row>
    <row r="2" spans="1:2" x14ac:dyDescent="0.25">
      <c r="A2" t="s">
        <v>0</v>
      </c>
      <c r="B2" t="s">
        <v>109</v>
      </c>
    </row>
    <row r="3" spans="1:2" x14ac:dyDescent="0.25">
      <c r="A3" t="s">
        <v>1</v>
      </c>
      <c r="B3" s="8">
        <v>7123425</v>
      </c>
    </row>
    <row r="4" spans="1:2" x14ac:dyDescent="0.25">
      <c r="A4" t="s">
        <v>2</v>
      </c>
      <c r="B4" s="8">
        <v>9493407</v>
      </c>
    </row>
    <row r="5" spans="1:2" x14ac:dyDescent="0.25">
      <c r="A5" t="s">
        <v>55</v>
      </c>
      <c r="B5" s="8">
        <v>300676</v>
      </c>
    </row>
    <row r="6" spans="1:2" x14ac:dyDescent="0.25">
      <c r="A6" t="s">
        <v>3</v>
      </c>
      <c r="B6" s="8">
        <v>23759306</v>
      </c>
    </row>
    <row r="7" spans="1:2" x14ac:dyDescent="0.25">
      <c r="A7" t="s">
        <v>4</v>
      </c>
      <c r="B7" s="8">
        <v>4934399</v>
      </c>
    </row>
    <row r="8" spans="1:2" x14ac:dyDescent="0.25">
      <c r="A8" t="s">
        <v>5</v>
      </c>
      <c r="B8" s="8">
        <v>54673588</v>
      </c>
    </row>
    <row r="9" spans="1:2" x14ac:dyDescent="0.25">
      <c r="A9" t="s">
        <v>6</v>
      </c>
      <c r="B9" s="8">
        <v>7500000</v>
      </c>
    </row>
    <row r="10" spans="1:2" x14ac:dyDescent="0.25">
      <c r="A10" t="s">
        <v>7</v>
      </c>
      <c r="B10" s="8">
        <v>23107890</v>
      </c>
    </row>
    <row r="11" spans="1:2" x14ac:dyDescent="0.25">
      <c r="A11" t="s">
        <v>8</v>
      </c>
      <c r="B11" s="8">
        <v>1528480</v>
      </c>
    </row>
    <row r="12" spans="1:2" x14ac:dyDescent="0.25">
      <c r="A12" t="s">
        <v>9</v>
      </c>
      <c r="B12" s="8">
        <v>2614832</v>
      </c>
    </row>
    <row r="13" spans="1:2" x14ac:dyDescent="0.25">
      <c r="A13" t="s">
        <v>10</v>
      </c>
      <c r="B13" s="8">
        <v>14047224</v>
      </c>
    </row>
    <row r="14" spans="1:2" x14ac:dyDescent="0.25">
      <c r="A14" t="s">
        <v>11</v>
      </c>
      <c r="B14" s="8">
        <v>12647045</v>
      </c>
    </row>
    <row r="15" spans="1:2" x14ac:dyDescent="0.25">
      <c r="A15" t="s">
        <v>52</v>
      </c>
      <c r="B15" s="8">
        <v>651562</v>
      </c>
    </row>
    <row r="16" spans="1:2" x14ac:dyDescent="0.25">
      <c r="A16" t="s">
        <v>12</v>
      </c>
      <c r="B16" s="8">
        <v>1820898</v>
      </c>
    </row>
    <row r="17" spans="1:2" x14ac:dyDescent="0.25">
      <c r="A17" t="s">
        <v>13</v>
      </c>
      <c r="B17" s="8">
        <v>2909725</v>
      </c>
    </row>
    <row r="18" spans="1:2" x14ac:dyDescent="0.25">
      <c r="A18" t="s">
        <v>14</v>
      </c>
      <c r="B18" s="8">
        <v>56908227</v>
      </c>
    </row>
    <row r="19" spans="1:2" x14ac:dyDescent="0.25">
      <c r="A19" t="s">
        <v>15</v>
      </c>
      <c r="B19" s="8">
        <v>13571308</v>
      </c>
    </row>
    <row r="20" spans="1:2" x14ac:dyDescent="0.25">
      <c r="A20" t="s">
        <v>16</v>
      </c>
      <c r="B20" s="8">
        <v>22452267</v>
      </c>
    </row>
    <row r="21" spans="1:2" x14ac:dyDescent="0.25">
      <c r="A21" t="s">
        <v>17</v>
      </c>
      <c r="B21" s="8">
        <v>4796160.5999999996</v>
      </c>
    </row>
    <row r="22" spans="1:2" x14ac:dyDescent="0.25">
      <c r="A22" t="s">
        <v>18</v>
      </c>
      <c r="B22" s="8">
        <v>25971093</v>
      </c>
    </row>
    <row r="23" spans="1:2" x14ac:dyDescent="0.25">
      <c r="A23" t="s">
        <v>19</v>
      </c>
      <c r="B23" s="8">
        <v>15496838</v>
      </c>
    </row>
    <row r="24" spans="1:2" x14ac:dyDescent="0.25">
      <c r="A24" t="s">
        <v>20</v>
      </c>
      <c r="B24" s="8">
        <v>13290859</v>
      </c>
    </row>
    <row r="25" spans="1:2" x14ac:dyDescent="0.25">
      <c r="A25" t="s">
        <v>21</v>
      </c>
      <c r="B25" s="8">
        <v>6856262</v>
      </c>
    </row>
    <row r="26" spans="1:2" x14ac:dyDescent="0.25">
      <c r="A26" t="s">
        <v>22</v>
      </c>
      <c r="B26" s="8">
        <v>12017385</v>
      </c>
    </row>
    <row r="27" spans="1:2" x14ac:dyDescent="0.25">
      <c r="A27" t="s">
        <v>23</v>
      </c>
      <c r="B27" s="8">
        <v>91592453</v>
      </c>
    </row>
    <row r="28" spans="1:2" x14ac:dyDescent="0.25">
      <c r="A28" t="s">
        <v>24</v>
      </c>
      <c r="B28" s="8">
        <v>11432776.800000001</v>
      </c>
    </row>
    <row r="29" spans="1:2" x14ac:dyDescent="0.25">
      <c r="A29" t="s">
        <v>25</v>
      </c>
      <c r="B29" s="8">
        <v>14039493</v>
      </c>
    </row>
    <row r="30" spans="1:2" x14ac:dyDescent="0.25">
      <c r="A30" t="s">
        <v>26</v>
      </c>
      <c r="B30" s="8">
        <v>11587513.35</v>
      </c>
    </row>
    <row r="31" spans="1:2" x14ac:dyDescent="0.25">
      <c r="A31" t="s">
        <v>27</v>
      </c>
      <c r="B31" s="8">
        <v>8927630</v>
      </c>
    </row>
    <row r="32" spans="1:2" x14ac:dyDescent="0.25">
      <c r="A32" t="s">
        <v>28</v>
      </c>
      <c r="B32" s="8">
        <v>12263690</v>
      </c>
    </row>
    <row r="33" spans="1:2" x14ac:dyDescent="0.25">
      <c r="A33" t="s">
        <v>29</v>
      </c>
      <c r="B33" s="8">
        <v>3720461.4</v>
      </c>
    </row>
    <row r="34" spans="1:2" x14ac:dyDescent="0.25">
      <c r="A34" t="s">
        <v>30</v>
      </c>
      <c r="B34" s="8">
        <v>2727666</v>
      </c>
    </row>
    <row r="35" spans="1:2" x14ac:dyDescent="0.25">
      <c r="A35" t="s">
        <v>31</v>
      </c>
      <c r="B35" s="8">
        <v>13081837.199999999</v>
      </c>
    </row>
    <row r="36" spans="1:2" x14ac:dyDescent="0.25">
      <c r="A36" t="s">
        <v>32</v>
      </c>
      <c r="B36" s="8">
        <v>11033375</v>
      </c>
    </row>
    <row r="37" spans="1:2" x14ac:dyDescent="0.25">
      <c r="A37" t="s">
        <v>33</v>
      </c>
      <c r="B37" s="8">
        <v>39368689</v>
      </c>
    </row>
    <row r="38" spans="1:2" x14ac:dyDescent="0.25">
      <c r="A38" t="s">
        <v>110</v>
      </c>
      <c r="B38" s="8">
        <v>0</v>
      </c>
    </row>
    <row r="39" spans="1:2" x14ac:dyDescent="0.25">
      <c r="A39" t="s">
        <v>34</v>
      </c>
      <c r="B39" s="8">
        <v>13466406.75</v>
      </c>
    </row>
    <row r="40" spans="1:2" x14ac:dyDescent="0.25">
      <c r="A40" t="s">
        <v>35</v>
      </c>
      <c r="B40" s="8">
        <v>2269927</v>
      </c>
    </row>
    <row r="41" spans="1:2" x14ac:dyDescent="0.25">
      <c r="A41" t="s">
        <v>111</v>
      </c>
      <c r="B41" s="8">
        <v>457259</v>
      </c>
    </row>
    <row r="42" spans="1:2" x14ac:dyDescent="0.25">
      <c r="A42" t="s">
        <v>36</v>
      </c>
      <c r="B42" s="8">
        <v>25857618.600000001</v>
      </c>
    </row>
    <row r="43" spans="1:2" x14ac:dyDescent="0.25">
      <c r="A43" t="s">
        <v>37</v>
      </c>
      <c r="B43" s="8">
        <v>21165016</v>
      </c>
    </row>
    <row r="44" spans="1:2" x14ac:dyDescent="0.25">
      <c r="A44" t="s">
        <v>38</v>
      </c>
      <c r="B44" s="8">
        <v>15301933</v>
      </c>
    </row>
    <row r="45" spans="1:2" x14ac:dyDescent="0.25">
      <c r="A45" t="s">
        <v>39</v>
      </c>
      <c r="B45" s="8">
        <v>93020533</v>
      </c>
    </row>
    <row r="46" spans="1:2" x14ac:dyDescent="0.25">
      <c r="A46" t="s">
        <v>53</v>
      </c>
      <c r="B46" s="8">
        <v>5686922</v>
      </c>
    </row>
    <row r="47" spans="1:2" x14ac:dyDescent="0.25">
      <c r="A47" t="s">
        <v>40</v>
      </c>
      <c r="B47" s="8">
        <v>2242916</v>
      </c>
    </row>
    <row r="48" spans="1:2" x14ac:dyDescent="0.25">
      <c r="A48" t="s">
        <v>41</v>
      </c>
      <c r="B48" s="8">
        <v>21291118</v>
      </c>
    </row>
    <row r="49" spans="1:2" x14ac:dyDescent="0.25">
      <c r="A49" t="s">
        <v>42</v>
      </c>
      <c r="B49" s="8">
        <v>2160644.85</v>
      </c>
    </row>
    <row r="50" spans="1:2" x14ac:dyDescent="0.25">
      <c r="A50" t="s">
        <v>43</v>
      </c>
      <c r="B50" s="8">
        <v>9952088.8499999996</v>
      </c>
    </row>
    <row r="51" spans="1:2" x14ac:dyDescent="0.25">
      <c r="A51" t="s">
        <v>44</v>
      </c>
      <c r="B51" s="8">
        <v>25974390</v>
      </c>
    </row>
    <row r="52" spans="1:2" x14ac:dyDescent="0.25">
      <c r="A52" t="s">
        <v>45</v>
      </c>
      <c r="B52" s="8">
        <v>10845237</v>
      </c>
    </row>
    <row r="53" spans="1:2" x14ac:dyDescent="0.25">
      <c r="A53" t="s">
        <v>46</v>
      </c>
      <c r="B53" s="8">
        <v>2206578.2999999998</v>
      </c>
    </row>
    <row r="54" spans="1:2" x14ac:dyDescent="0.25">
      <c r="A54" t="s">
        <v>54</v>
      </c>
      <c r="B54" s="8">
        <v>248730.6</v>
      </c>
    </row>
    <row r="55" spans="1:2" x14ac:dyDescent="0.25">
      <c r="A55" t="s">
        <v>47</v>
      </c>
      <c r="B55" s="8">
        <v>9838745</v>
      </c>
    </row>
    <row r="56" spans="1:2" x14ac:dyDescent="0.25">
      <c r="A56" t="s">
        <v>48</v>
      </c>
      <c r="B56" s="8">
        <v>7067317</v>
      </c>
    </row>
    <row r="57" spans="1:2" x14ac:dyDescent="0.25">
      <c r="A57" t="s">
        <v>49</v>
      </c>
      <c r="B57" s="8">
        <v>4332376</v>
      </c>
    </row>
    <row r="58" spans="1:2" x14ac:dyDescent="0.25">
      <c r="A58" t="s">
        <v>50</v>
      </c>
      <c r="B58" s="8">
        <v>47505258</v>
      </c>
    </row>
    <row r="59" spans="1:2" x14ac:dyDescent="0.25">
      <c r="A59" t="s">
        <v>51</v>
      </c>
      <c r="B59" s="8">
        <v>1149847.95</v>
      </c>
    </row>
    <row r="60" spans="1:2" x14ac:dyDescent="0.25">
      <c r="A60" t="s">
        <v>76</v>
      </c>
      <c r="B60" s="8">
        <f>SUM(B2:B59)</f>
        <v>880289304.25000012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22AB-A8E2-4D27-AC5B-5F446874F40B}">
  <dimension ref="A1:L65"/>
  <sheetViews>
    <sheetView zoomScale="94" zoomScaleNormal="94" workbookViewId="0">
      <selection sqref="A1:H1"/>
    </sheetView>
  </sheetViews>
  <sheetFormatPr defaultColWidth="18.42578125" defaultRowHeight="15" x14ac:dyDescent="0.25"/>
  <cols>
    <col min="2" max="8" width="16.7109375" customWidth="1"/>
    <col min="11" max="11" width="18.42578125" style="70"/>
  </cols>
  <sheetData>
    <row r="1" spans="1:12" ht="21.6" customHeight="1" x14ac:dyDescent="0.25">
      <c r="A1" s="75" t="s">
        <v>125</v>
      </c>
      <c r="B1" s="75"/>
      <c r="C1" s="75"/>
      <c r="D1" s="75"/>
      <c r="E1" s="75"/>
      <c r="F1" s="75"/>
      <c r="G1" s="75"/>
      <c r="H1" s="75"/>
    </row>
    <row r="2" spans="1:12" ht="38.450000000000003" customHeight="1" x14ac:dyDescent="0.25">
      <c r="A2" t="s">
        <v>0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75</v>
      </c>
      <c r="H2" t="s">
        <v>78</v>
      </c>
      <c r="I2" t="s">
        <v>105</v>
      </c>
      <c r="K2" s="70" t="s">
        <v>116</v>
      </c>
    </row>
    <row r="3" spans="1:12" x14ac:dyDescent="0.25">
      <c r="A3" t="s">
        <v>1</v>
      </c>
      <c r="B3" s="8">
        <v>1000000</v>
      </c>
      <c r="C3" s="8">
        <v>1000000</v>
      </c>
      <c r="D3" s="8">
        <v>1000000</v>
      </c>
      <c r="E3" s="8">
        <v>1000000</v>
      </c>
      <c r="F3" s="8">
        <v>3000000</v>
      </c>
      <c r="G3" s="8">
        <v>2575000</v>
      </c>
      <c r="H3" s="8">
        <v>3000000</v>
      </c>
      <c r="I3" s="8">
        <v>3000000</v>
      </c>
      <c r="K3" s="71">
        <f>Table6[[#This Row],[LIHEAP 2022]]/Table6[[#This Row],[LIHEAP 2021]]-100%</f>
        <v>0</v>
      </c>
      <c r="L3" s="8">
        <f>Table6[[#This Row],[LIHEAP 2022]]-Table6[[#This Row],[LIHEAP 2021]]</f>
        <v>0</v>
      </c>
    </row>
    <row r="4" spans="1:12" x14ac:dyDescent="0.25">
      <c r="A4" t="s">
        <v>2</v>
      </c>
      <c r="B4" s="8">
        <v>0</v>
      </c>
      <c r="C4" s="8">
        <v>0</v>
      </c>
      <c r="D4" s="8">
        <v>300000</v>
      </c>
      <c r="E4" s="8">
        <v>750000</v>
      </c>
      <c r="F4" s="8">
        <v>905000</v>
      </c>
      <c r="G4" s="8">
        <v>990000</v>
      </c>
      <c r="H4" s="8">
        <v>2000000</v>
      </c>
      <c r="I4" s="8">
        <v>1761364</v>
      </c>
      <c r="K4" s="71">
        <f>Table6[[#This Row],[LIHEAP 2022]]/Table6[[#This Row],[LIHEAP 2021]]-100%</f>
        <v>-0.11931800000000004</v>
      </c>
      <c r="L4" s="8">
        <f>Table6[[#This Row],[LIHEAP 2022]]-Table6[[#This Row],[LIHEAP 2021]]</f>
        <v>-238636</v>
      </c>
    </row>
    <row r="5" spans="1:12" x14ac:dyDescent="0.25">
      <c r="A5" t="s">
        <v>55</v>
      </c>
      <c r="B5" s="8">
        <v>0</v>
      </c>
      <c r="C5" s="8">
        <v>280175</v>
      </c>
      <c r="D5" s="8">
        <v>278661</v>
      </c>
      <c r="E5" s="8">
        <v>10690</v>
      </c>
      <c r="F5" s="8">
        <v>20000</v>
      </c>
      <c r="G5" s="8">
        <v>20000</v>
      </c>
      <c r="H5" s="8">
        <v>306807</v>
      </c>
      <c r="I5" s="8">
        <v>545943</v>
      </c>
      <c r="K5" s="71">
        <f>Table6[[#This Row],[LIHEAP 2022]]/Table6[[#This Row],[LIHEAP 2021]]-100%</f>
        <v>0.77943462828423082</v>
      </c>
      <c r="L5" s="8">
        <f>Table6[[#This Row],[LIHEAP 2022]]-Table6[[#This Row],[LIHEAP 2021]]</f>
        <v>239136</v>
      </c>
    </row>
    <row r="6" spans="1:12" x14ac:dyDescent="0.25">
      <c r="A6" t="s">
        <v>3</v>
      </c>
      <c r="B6" s="8">
        <v>3277151</v>
      </c>
      <c r="C6" s="8">
        <v>2953365</v>
      </c>
      <c r="D6" s="8">
        <v>2936124</v>
      </c>
      <c r="E6" s="8">
        <v>4286835</v>
      </c>
      <c r="F6" s="8">
        <v>3821080</v>
      </c>
      <c r="G6" s="8">
        <v>4155282</v>
      </c>
      <c r="H6" s="8">
        <v>4458733</v>
      </c>
      <c r="I6" s="8">
        <v>7132837</v>
      </c>
      <c r="K6" s="71">
        <f>Table6[[#This Row],[LIHEAP 2022]]/Table6[[#This Row],[LIHEAP 2021]]-100%</f>
        <v>0.59974526395727223</v>
      </c>
      <c r="L6" s="8">
        <f>Table6[[#This Row],[LIHEAP 2022]]-Table6[[#This Row],[LIHEAP 2021]]</f>
        <v>2674104</v>
      </c>
    </row>
    <row r="7" spans="1:12" x14ac:dyDescent="0.25">
      <c r="A7" t="s">
        <v>4</v>
      </c>
      <c r="B7" s="8">
        <v>3956351</v>
      </c>
      <c r="C7" s="8">
        <v>2070686</v>
      </c>
      <c r="D7" s="8">
        <v>3598642</v>
      </c>
      <c r="E7" s="8">
        <v>4165770</v>
      </c>
      <c r="F7" s="8">
        <v>4582582</v>
      </c>
      <c r="G7" s="8">
        <v>4430534</v>
      </c>
      <c r="H7" s="8">
        <v>4475476</v>
      </c>
      <c r="I7" s="8">
        <v>4471465</v>
      </c>
      <c r="K7" s="71">
        <f>Table6[[#This Row],[LIHEAP 2022]]/Table6[[#This Row],[LIHEAP 2021]]-100%</f>
        <v>-8.9621751965596186E-4</v>
      </c>
      <c r="L7" s="72">
        <f>Table6[[#This Row],[LIHEAP 2022]]-Table6[[#This Row],[LIHEAP 2021]]</f>
        <v>-4011</v>
      </c>
    </row>
    <row r="8" spans="1:12" x14ac:dyDescent="0.25">
      <c r="A8" t="s">
        <v>5</v>
      </c>
      <c r="B8" s="8">
        <v>50017916</v>
      </c>
      <c r="C8" s="8">
        <v>51070006</v>
      </c>
      <c r="D8" s="8">
        <v>44131278</v>
      </c>
      <c r="E8" s="8">
        <v>42240100</v>
      </c>
      <c r="F8" s="8">
        <v>45710779</v>
      </c>
      <c r="G8" s="8">
        <v>50331981</v>
      </c>
      <c r="H8" s="8">
        <v>142431490</v>
      </c>
      <c r="I8" s="8">
        <v>94282174</v>
      </c>
      <c r="K8" s="71">
        <f>Table6[[#This Row],[LIHEAP 2022]]/Table6[[#This Row],[LIHEAP 2021]]-100%</f>
        <v>-0.33805246297711267</v>
      </c>
      <c r="L8" s="8">
        <f>Table6[[#This Row],[LIHEAP 2022]]-Table6[[#This Row],[LIHEAP 2021]]</f>
        <v>-48149316</v>
      </c>
    </row>
    <row r="9" spans="1:12" x14ac:dyDescent="0.25">
      <c r="A9" t="s">
        <v>6</v>
      </c>
      <c r="B9" s="8">
        <v>4132281</v>
      </c>
      <c r="C9" s="8">
        <v>6611666</v>
      </c>
      <c r="D9" s="8">
        <v>6767565</v>
      </c>
      <c r="E9" s="8">
        <v>4904833</v>
      </c>
      <c r="F9" s="8">
        <v>6536838</v>
      </c>
      <c r="G9" s="8">
        <v>7500158</v>
      </c>
      <c r="H9" s="8">
        <v>10358138</v>
      </c>
      <c r="I9" s="8">
        <v>9000000</v>
      </c>
      <c r="K9" s="71">
        <f>Table6[[#This Row],[LIHEAP 2022]]/Table6[[#This Row],[LIHEAP 2021]]-100%</f>
        <v>-0.13111796734123449</v>
      </c>
      <c r="L9" s="8">
        <f>Table6[[#This Row],[LIHEAP 2022]]-Table6[[#This Row],[LIHEAP 2021]]</f>
        <v>-1358138</v>
      </c>
    </row>
    <row r="10" spans="1:12" x14ac:dyDescent="0.25">
      <c r="A10" t="s">
        <v>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K10" s="71" t="e">
        <f>Table6[[#This Row],[LIHEAP 2022]]/Table6[[#This Row],[LIHEAP 2021]]-100%</f>
        <v>#DIV/0!</v>
      </c>
      <c r="L10" s="8">
        <f>Table6[[#This Row],[LIHEAP 2022]]-Table6[[#This Row],[LIHEAP 2021]]</f>
        <v>0</v>
      </c>
    </row>
    <row r="11" spans="1:12" x14ac:dyDescent="0.25">
      <c r="A11" t="s">
        <v>8</v>
      </c>
      <c r="B11" s="8">
        <v>694995</v>
      </c>
      <c r="C11" s="8">
        <v>79830</v>
      </c>
      <c r="D11" s="8">
        <v>111731</v>
      </c>
      <c r="E11" s="8">
        <v>590000</v>
      </c>
      <c r="F11" s="8">
        <v>1138334</v>
      </c>
      <c r="G11" s="8">
        <v>725000</v>
      </c>
      <c r="H11" s="8">
        <v>236906.12</v>
      </c>
      <c r="I11" s="8">
        <v>500000</v>
      </c>
      <c r="K11" s="71">
        <f>Table6[[#This Row],[LIHEAP 2022]]/Table6[[#This Row],[LIHEAP 2021]]-100%</f>
        <v>1.1105406648000482</v>
      </c>
      <c r="L11" s="8">
        <f>Table6[[#This Row],[LIHEAP 2022]]-Table6[[#This Row],[LIHEAP 2021]]</f>
        <v>263093.88</v>
      </c>
    </row>
    <row r="12" spans="1:12" x14ac:dyDescent="0.25">
      <c r="A12" t="s">
        <v>9</v>
      </c>
      <c r="B12" s="8">
        <v>1504613</v>
      </c>
      <c r="C12" s="8">
        <v>1365516</v>
      </c>
      <c r="D12" s="8">
        <v>1360217</v>
      </c>
      <c r="E12" s="8">
        <v>744190.2</v>
      </c>
      <c r="F12" s="8">
        <v>2575590</v>
      </c>
      <c r="G12" s="8">
        <v>2571732.92</v>
      </c>
      <c r="H12" s="8">
        <v>2397851.08</v>
      </c>
      <c r="I12" s="8">
        <v>1324000</v>
      </c>
      <c r="K12" s="71">
        <f>Table6[[#This Row],[LIHEAP 2022]]/Table6[[#This Row],[LIHEAP 2021]]-100%</f>
        <v>-0.44783893752067372</v>
      </c>
      <c r="L12" s="8">
        <f>Table6[[#This Row],[LIHEAP 2022]]-Table6[[#This Row],[LIHEAP 2021]]</f>
        <v>-1073851.08</v>
      </c>
    </row>
    <row r="13" spans="1:12" x14ac:dyDescent="0.25">
      <c r="A13" t="s">
        <v>10</v>
      </c>
      <c r="B13" s="8">
        <v>10063069</v>
      </c>
      <c r="C13" s="8">
        <v>10376109</v>
      </c>
      <c r="D13" s="8">
        <v>10281361</v>
      </c>
      <c r="E13" s="8">
        <v>10131660</v>
      </c>
      <c r="F13" s="8">
        <v>12039500</v>
      </c>
      <c r="G13" s="8">
        <v>9498393</v>
      </c>
      <c r="H13" s="8">
        <v>5000000</v>
      </c>
      <c r="I13" s="8">
        <v>113938343</v>
      </c>
      <c r="K13" s="71">
        <f>Table6[[#This Row],[LIHEAP 2022]]/Table6[[#This Row],[LIHEAP 2021]]-100%</f>
        <v>21.7876686</v>
      </c>
      <c r="L13" s="8">
        <f>Table6[[#This Row],[LIHEAP 2022]]-Table6[[#This Row],[LIHEAP 2021]]</f>
        <v>108938343</v>
      </c>
    </row>
    <row r="14" spans="1:12" x14ac:dyDescent="0.25">
      <c r="A14" t="s">
        <v>11</v>
      </c>
      <c r="B14" s="8">
        <v>2426561</v>
      </c>
      <c r="C14" s="8">
        <v>2500000</v>
      </c>
      <c r="D14" s="8">
        <v>2500000</v>
      </c>
      <c r="E14" s="8">
        <v>2500000</v>
      </c>
      <c r="F14" s="8">
        <v>3361314</v>
      </c>
      <c r="G14" s="8">
        <v>5147363.8600000003</v>
      </c>
      <c r="H14" s="8">
        <v>4257040</v>
      </c>
      <c r="I14" s="8">
        <v>3838005</v>
      </c>
      <c r="K14" s="71">
        <f>Table6[[#This Row],[LIHEAP 2022]]/Table6[[#This Row],[LIHEAP 2021]]-100%</f>
        <v>-9.8433418525548322E-2</v>
      </c>
      <c r="L14" s="8">
        <f>Table6[[#This Row],[LIHEAP 2022]]-Table6[[#This Row],[LIHEAP 2021]]</f>
        <v>-419035</v>
      </c>
    </row>
    <row r="15" spans="1:12" x14ac:dyDescent="0.25">
      <c r="A15" t="s">
        <v>52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K15" s="71" t="e">
        <f>Table6[[#This Row],[LIHEAP 2022]]/Table6[[#This Row],[LIHEAP 2021]]-100%</f>
        <v>#DIV/0!</v>
      </c>
      <c r="L15" s="8">
        <f>Table6[[#This Row],[LIHEAP 2022]]-Table6[[#This Row],[LIHEAP 2021]]</f>
        <v>0</v>
      </c>
    </row>
    <row r="16" spans="1:12" x14ac:dyDescent="0.25">
      <c r="A16" t="s">
        <v>12</v>
      </c>
      <c r="B16" s="8">
        <v>0</v>
      </c>
      <c r="C16" s="8">
        <v>0</v>
      </c>
      <c r="D16" s="8">
        <v>0</v>
      </c>
      <c r="E16" s="8">
        <v>417157</v>
      </c>
      <c r="F16" s="8">
        <v>501095</v>
      </c>
      <c r="G16" s="8">
        <v>438931</v>
      </c>
      <c r="H16" s="8">
        <v>471938.9</v>
      </c>
      <c r="I16" s="8">
        <v>532371</v>
      </c>
      <c r="K16" s="71">
        <f>Table6[[#This Row],[LIHEAP 2022]]/Table6[[#This Row],[LIHEAP 2021]]-100%</f>
        <v>0.12805068622230542</v>
      </c>
      <c r="L16" s="8">
        <f>Table6[[#This Row],[LIHEAP 2022]]-Table6[[#This Row],[LIHEAP 2021]]</f>
        <v>60432.099999999977</v>
      </c>
    </row>
    <row r="17" spans="1:12" x14ac:dyDescent="0.25">
      <c r="A17" t="s">
        <v>13</v>
      </c>
      <c r="B17" s="8">
        <v>6018851</v>
      </c>
      <c r="C17" s="8">
        <v>6160553</v>
      </c>
      <c r="D17" s="8">
        <v>5162977</v>
      </c>
      <c r="E17" s="8">
        <v>5347537</v>
      </c>
      <c r="F17" s="8">
        <v>6038648</v>
      </c>
      <c r="G17" s="8">
        <v>6267794</v>
      </c>
      <c r="H17" s="8">
        <v>2100982.92</v>
      </c>
      <c r="I17" s="8">
        <v>22303824</v>
      </c>
      <c r="K17" s="71">
        <f>Table6[[#This Row],[LIHEAP 2022]]/Table6[[#This Row],[LIHEAP 2021]]-100%</f>
        <v>9.6158997237350228</v>
      </c>
      <c r="L17" s="8">
        <f>Table6[[#This Row],[LIHEAP 2022]]-Table6[[#This Row],[LIHEAP 2021]]</f>
        <v>20202841.079999998</v>
      </c>
    </row>
    <row r="18" spans="1:12" x14ac:dyDescent="0.25">
      <c r="A18" t="s">
        <v>14</v>
      </c>
      <c r="B18" s="8">
        <v>8491803</v>
      </c>
      <c r="C18" s="8">
        <v>11284595</v>
      </c>
      <c r="D18" s="8">
        <v>17168574</v>
      </c>
      <c r="E18" s="8">
        <v>19940955</v>
      </c>
      <c r="F18" s="8">
        <v>14846732</v>
      </c>
      <c r="G18" s="8">
        <v>15908061</v>
      </c>
      <c r="H18" s="8">
        <v>25268704</v>
      </c>
      <c r="I18" s="8">
        <v>24816140</v>
      </c>
      <c r="K18" s="71">
        <f>Table6[[#This Row],[LIHEAP 2022]]/Table6[[#This Row],[LIHEAP 2021]]-100%</f>
        <v>-1.7910059811536039E-2</v>
      </c>
      <c r="L18" s="8">
        <f>Table6[[#This Row],[LIHEAP 2022]]-Table6[[#This Row],[LIHEAP 2021]]</f>
        <v>-452564</v>
      </c>
    </row>
    <row r="19" spans="1:12" x14ac:dyDescent="0.25">
      <c r="A19" t="s">
        <v>15</v>
      </c>
      <c r="B19" s="8">
        <v>11059599</v>
      </c>
      <c r="C19" s="8">
        <v>9826195</v>
      </c>
      <c r="D19" s="8">
        <v>10310621</v>
      </c>
      <c r="E19" s="8">
        <v>10081377</v>
      </c>
      <c r="F19" s="8">
        <v>6927293</v>
      </c>
      <c r="G19" s="8">
        <v>7634271</v>
      </c>
      <c r="H19" s="8">
        <v>6487461.7800000003</v>
      </c>
      <c r="I19" s="8">
        <v>6487461</v>
      </c>
      <c r="K19" s="71">
        <f>Table6[[#This Row],[LIHEAP 2022]]/Table6[[#This Row],[LIHEAP 2021]]-100%</f>
        <v>-1.2023192219601242E-7</v>
      </c>
      <c r="L19" s="72">
        <f>Table6[[#This Row],[LIHEAP 2022]]-Table6[[#This Row],[LIHEAP 2021]]</f>
        <v>-0.78000000026077032</v>
      </c>
    </row>
    <row r="20" spans="1:12" x14ac:dyDescent="0.25">
      <c r="A20" t="s">
        <v>16</v>
      </c>
      <c r="B20" s="8">
        <v>7960215</v>
      </c>
      <c r="C20" s="8">
        <v>8069257</v>
      </c>
      <c r="D20" s="8">
        <v>8003057</v>
      </c>
      <c r="E20" s="8">
        <v>8057228</v>
      </c>
      <c r="F20" s="8">
        <v>8231096</v>
      </c>
      <c r="G20" s="8">
        <v>8183145</v>
      </c>
      <c r="H20" s="8">
        <v>4979063</v>
      </c>
      <c r="I20" s="8">
        <v>15627218</v>
      </c>
      <c r="K20" s="71">
        <f>Table6[[#This Row],[LIHEAP 2022]]/Table6[[#This Row],[LIHEAP 2021]]-100%</f>
        <v>2.1385861155000447</v>
      </c>
      <c r="L20" s="8">
        <f>Table6[[#This Row],[LIHEAP 2022]]-Table6[[#This Row],[LIHEAP 2021]]</f>
        <v>10648155</v>
      </c>
    </row>
    <row r="21" spans="1:12" x14ac:dyDescent="0.25">
      <c r="A21" t="s">
        <v>17</v>
      </c>
      <c r="B21" s="8">
        <v>4649942</v>
      </c>
      <c r="C21" s="8">
        <v>4600761</v>
      </c>
      <c r="D21" s="8">
        <v>4781333</v>
      </c>
      <c r="E21" s="8">
        <v>5034138</v>
      </c>
      <c r="F21" s="8">
        <v>5425779</v>
      </c>
      <c r="G21" s="8">
        <v>5470380</v>
      </c>
      <c r="H21" s="8">
        <v>4796058</v>
      </c>
      <c r="I21" s="8">
        <v>5622986</v>
      </c>
      <c r="K21" s="71">
        <f>Table6[[#This Row],[LIHEAP 2022]]/Table6[[#This Row],[LIHEAP 2021]]-100%</f>
        <v>0.17241826516693504</v>
      </c>
      <c r="L21" s="8">
        <f>Table6[[#This Row],[LIHEAP 2022]]-Table6[[#This Row],[LIHEAP 2021]]</f>
        <v>826928</v>
      </c>
    </row>
    <row r="22" spans="1:12" x14ac:dyDescent="0.25">
      <c r="A22" t="s">
        <v>18</v>
      </c>
      <c r="B22" s="8">
        <v>5372642</v>
      </c>
      <c r="C22" s="8">
        <v>6447171</v>
      </c>
      <c r="D22" s="8">
        <v>7918221</v>
      </c>
      <c r="E22" s="8">
        <v>6434411</v>
      </c>
      <c r="F22" s="8">
        <v>11977781.619999999</v>
      </c>
      <c r="G22" s="8">
        <v>11201021.75</v>
      </c>
      <c r="H22" s="8">
        <v>7702226.5300000003</v>
      </c>
      <c r="I22" s="8">
        <v>8648480</v>
      </c>
      <c r="K22" s="71">
        <f>Table6[[#This Row],[LIHEAP 2022]]/Table6[[#This Row],[LIHEAP 2021]]-100%</f>
        <v>0.1228545364531104</v>
      </c>
      <c r="L22" s="8">
        <f>Table6[[#This Row],[LIHEAP 2022]]-Table6[[#This Row],[LIHEAP 2021]]</f>
        <v>946253.46999999974</v>
      </c>
    </row>
    <row r="23" spans="1:12" x14ac:dyDescent="0.25">
      <c r="A23" t="s">
        <v>19</v>
      </c>
      <c r="B23" s="8">
        <v>5835849</v>
      </c>
      <c r="C23" s="8">
        <v>4825431</v>
      </c>
      <c r="D23" s="8">
        <v>4831654</v>
      </c>
      <c r="E23" s="8">
        <v>4828683</v>
      </c>
      <c r="F23" s="8">
        <v>5116915.17</v>
      </c>
      <c r="G23" s="8">
        <v>6599782.8499999996</v>
      </c>
      <c r="H23" s="8">
        <v>8919027</v>
      </c>
      <c r="I23" s="8">
        <v>9354263</v>
      </c>
      <c r="K23" s="71">
        <f>Table6[[#This Row],[LIHEAP 2022]]/Table6[[#This Row],[LIHEAP 2021]]-100%</f>
        <v>4.8798596528522697E-2</v>
      </c>
      <c r="L23" s="8">
        <f>Table6[[#This Row],[LIHEAP 2022]]-Table6[[#This Row],[LIHEAP 2021]]</f>
        <v>435236</v>
      </c>
    </row>
    <row r="24" spans="1:12" x14ac:dyDescent="0.25">
      <c r="A24" t="s">
        <v>20</v>
      </c>
      <c r="B24" s="8">
        <v>3383916</v>
      </c>
      <c r="C24" s="8">
        <v>9801059</v>
      </c>
      <c r="D24" s="8">
        <v>9693879</v>
      </c>
      <c r="E24" s="8">
        <v>9966313</v>
      </c>
      <c r="F24" s="8">
        <v>8880995</v>
      </c>
      <c r="G24" s="8">
        <v>5620459</v>
      </c>
      <c r="H24" s="8">
        <v>4029132</v>
      </c>
      <c r="I24" s="8">
        <v>3056344</v>
      </c>
      <c r="K24" s="71">
        <f>Table6[[#This Row],[LIHEAP 2022]]/Table6[[#This Row],[LIHEAP 2021]]-100%</f>
        <v>-0.24143860265685013</v>
      </c>
      <c r="L24" s="8">
        <f>Table6[[#This Row],[LIHEAP 2022]]-Table6[[#This Row],[LIHEAP 2021]]</f>
        <v>-972788</v>
      </c>
    </row>
    <row r="25" spans="1:12" x14ac:dyDescent="0.25">
      <c r="A25" t="s">
        <v>21</v>
      </c>
      <c r="B25" s="8">
        <v>1500000</v>
      </c>
      <c r="C25" s="8">
        <v>1500000</v>
      </c>
      <c r="D25" s="8">
        <v>1361080.46</v>
      </c>
      <c r="E25" s="8">
        <v>2250000</v>
      </c>
      <c r="F25" s="8">
        <v>2500000</v>
      </c>
      <c r="G25" s="8">
        <v>2500000</v>
      </c>
      <c r="H25" s="8">
        <v>16000000</v>
      </c>
      <c r="I25" s="8">
        <v>13000000</v>
      </c>
      <c r="K25" s="71">
        <f>Table6[[#This Row],[LIHEAP 2022]]/Table6[[#This Row],[LIHEAP 2021]]-100%</f>
        <v>-0.1875</v>
      </c>
      <c r="L25" s="8">
        <f>Table6[[#This Row],[LIHEAP 2022]]-Table6[[#This Row],[LIHEAP 2021]]</f>
        <v>-3000000</v>
      </c>
    </row>
    <row r="26" spans="1:12" x14ac:dyDescent="0.25">
      <c r="A26" t="s">
        <v>22</v>
      </c>
      <c r="B26" s="8">
        <v>8500000</v>
      </c>
      <c r="C26" s="8">
        <v>8500000</v>
      </c>
      <c r="D26" s="8">
        <v>9500000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K26" s="71" t="e">
        <f>Table6[[#This Row],[LIHEAP 2022]]/Table6[[#This Row],[LIHEAP 2021]]-100%</f>
        <v>#DIV/0!</v>
      </c>
      <c r="L26" s="8">
        <f>Table6[[#This Row],[LIHEAP 2022]]-Table6[[#This Row],[LIHEAP 2021]]</f>
        <v>0</v>
      </c>
    </row>
    <row r="27" spans="1:12" x14ac:dyDescent="0.25">
      <c r="A27" t="s">
        <v>23</v>
      </c>
      <c r="B27" s="8">
        <v>7400000</v>
      </c>
      <c r="C27" s="8">
        <v>6677535</v>
      </c>
      <c r="D27" s="8">
        <v>6000000</v>
      </c>
      <c r="E27" s="8">
        <v>6000000</v>
      </c>
      <c r="F27" s="8">
        <v>6000000</v>
      </c>
      <c r="G27" s="8">
        <v>6000000</v>
      </c>
      <c r="H27" s="8">
        <v>6000000</v>
      </c>
      <c r="I27" s="8">
        <v>6000000</v>
      </c>
      <c r="K27" s="71">
        <f>Table6[[#This Row],[LIHEAP 2022]]/Table6[[#This Row],[LIHEAP 2021]]-100%</f>
        <v>0</v>
      </c>
      <c r="L27" s="8">
        <f>Table6[[#This Row],[LIHEAP 2022]]-Table6[[#This Row],[LIHEAP 2021]]</f>
        <v>0</v>
      </c>
    </row>
    <row r="28" spans="1:12" x14ac:dyDescent="0.25">
      <c r="A28" t="s">
        <v>24</v>
      </c>
      <c r="B28" s="8">
        <v>9437406</v>
      </c>
      <c r="C28" s="8">
        <v>6148800</v>
      </c>
      <c r="D28" s="8">
        <v>11201914</v>
      </c>
      <c r="E28" s="8">
        <v>13739797</v>
      </c>
      <c r="F28" s="8">
        <v>12392377</v>
      </c>
      <c r="G28" s="8">
        <v>7741987</v>
      </c>
      <c r="H28" s="8">
        <v>17488940</v>
      </c>
      <c r="I28" s="8">
        <v>11338413</v>
      </c>
      <c r="K28" s="71">
        <f>Table6[[#This Row],[LIHEAP 2022]]/Table6[[#This Row],[LIHEAP 2021]]-100%</f>
        <v>-0.35168094807346817</v>
      </c>
      <c r="L28" s="8">
        <f>Table6[[#This Row],[LIHEAP 2022]]-Table6[[#This Row],[LIHEAP 2021]]</f>
        <v>-6150527</v>
      </c>
    </row>
    <row r="29" spans="1:12" x14ac:dyDescent="0.25">
      <c r="A29" t="s">
        <v>25</v>
      </c>
      <c r="B29" s="8">
        <v>4509466</v>
      </c>
      <c r="C29" s="8">
        <v>4003302</v>
      </c>
      <c r="D29" s="8">
        <v>4331601</v>
      </c>
      <c r="E29" s="8">
        <v>4331601</v>
      </c>
      <c r="F29" s="8">
        <v>4879142</v>
      </c>
      <c r="G29" s="8">
        <v>3864634</v>
      </c>
      <c r="H29" s="8">
        <v>0</v>
      </c>
      <c r="I29" s="8">
        <v>0</v>
      </c>
      <c r="K29" s="71" t="e">
        <f>Table6[[#This Row],[LIHEAP 2022]]/Table6[[#This Row],[LIHEAP 2021]]-100%</f>
        <v>#DIV/0!</v>
      </c>
      <c r="L29" s="8">
        <f>Table6[[#This Row],[LIHEAP 2022]]-Table6[[#This Row],[LIHEAP 2021]]</f>
        <v>0</v>
      </c>
    </row>
    <row r="30" spans="1:12" x14ac:dyDescent="0.25">
      <c r="A30" t="s">
        <v>26</v>
      </c>
      <c r="B30" s="8">
        <v>7000000</v>
      </c>
      <c r="C30" s="8">
        <v>7000000</v>
      </c>
      <c r="D30" s="8">
        <v>7000000</v>
      </c>
      <c r="E30" s="8">
        <v>7000000</v>
      </c>
      <c r="F30" s="8">
        <v>7000000</v>
      </c>
      <c r="G30" s="8">
        <v>7000000</v>
      </c>
      <c r="H30" s="8">
        <v>8319851</v>
      </c>
      <c r="I30" s="8">
        <v>8169851</v>
      </c>
      <c r="K30" s="71">
        <f>Table6[[#This Row],[LIHEAP 2022]]/Table6[[#This Row],[LIHEAP 2021]]-100%</f>
        <v>-1.8029169031993475E-2</v>
      </c>
      <c r="L30" s="8">
        <f>Table6[[#This Row],[LIHEAP 2022]]-Table6[[#This Row],[LIHEAP 2021]]</f>
        <v>-150000</v>
      </c>
    </row>
    <row r="31" spans="1:12" x14ac:dyDescent="0.25">
      <c r="A31" t="s">
        <v>27</v>
      </c>
      <c r="B31" s="8">
        <v>4816346</v>
      </c>
      <c r="C31" s="8">
        <v>4101223</v>
      </c>
      <c r="D31" s="8">
        <v>4120343</v>
      </c>
      <c r="E31" s="8">
        <v>4120343</v>
      </c>
      <c r="F31" s="8">
        <v>5194045</v>
      </c>
      <c r="G31" s="8">
        <v>5272833</v>
      </c>
      <c r="H31" s="8">
        <v>3197619</v>
      </c>
      <c r="I31" s="8">
        <v>5422761</v>
      </c>
      <c r="K31" s="71">
        <f>Table6[[#This Row],[LIHEAP 2022]]/Table6[[#This Row],[LIHEAP 2021]]-100%</f>
        <v>0.69587464923119358</v>
      </c>
      <c r="L31" s="8">
        <f>Table6[[#This Row],[LIHEAP 2022]]-Table6[[#This Row],[LIHEAP 2021]]</f>
        <v>2225142</v>
      </c>
    </row>
    <row r="32" spans="1:12" x14ac:dyDescent="0.25">
      <c r="A32" t="s">
        <v>28</v>
      </c>
      <c r="B32" s="8">
        <v>3304003</v>
      </c>
      <c r="C32" s="8">
        <v>2668606.2999999998</v>
      </c>
      <c r="D32" s="8">
        <v>1131850</v>
      </c>
      <c r="E32" s="8">
        <v>2600000</v>
      </c>
      <c r="F32" s="8">
        <v>1600000</v>
      </c>
      <c r="G32" s="8">
        <v>1850000</v>
      </c>
      <c r="H32" s="8">
        <v>3212492</v>
      </c>
      <c r="I32" s="8">
        <v>5380000</v>
      </c>
      <c r="K32" s="71">
        <f>Table6[[#This Row],[LIHEAP 2022]]/Table6[[#This Row],[LIHEAP 2021]]-100%</f>
        <v>0.67471234169610383</v>
      </c>
      <c r="L32" s="8">
        <f>Table6[[#This Row],[LIHEAP 2022]]-Table6[[#This Row],[LIHEAP 2021]]</f>
        <v>2167508</v>
      </c>
    </row>
    <row r="33" spans="1:12" x14ac:dyDescent="0.25">
      <c r="A33" t="s">
        <v>29</v>
      </c>
      <c r="B33" s="8">
        <v>506807</v>
      </c>
      <c r="C33" s="8">
        <v>443553</v>
      </c>
      <c r="D33" s="8">
        <v>494605</v>
      </c>
      <c r="E33" s="8">
        <v>451889</v>
      </c>
      <c r="F33" s="8">
        <v>626241</v>
      </c>
      <c r="G33" s="8">
        <v>618633</v>
      </c>
      <c r="H33" s="8">
        <v>0</v>
      </c>
      <c r="I33" s="8">
        <v>0</v>
      </c>
      <c r="K33" s="71" t="e">
        <f>Table6[[#This Row],[LIHEAP 2022]]/Table6[[#This Row],[LIHEAP 2021]]-100%</f>
        <v>#DIV/0!</v>
      </c>
      <c r="L33" s="8">
        <f>Table6[[#This Row],[LIHEAP 2022]]-Table6[[#This Row],[LIHEAP 2021]]</f>
        <v>0</v>
      </c>
    </row>
    <row r="34" spans="1:12" x14ac:dyDescent="0.25">
      <c r="A34" t="s">
        <v>30</v>
      </c>
      <c r="B34" s="8">
        <v>500000</v>
      </c>
      <c r="C34" s="8">
        <v>800000</v>
      </c>
      <c r="D34" s="8">
        <v>1599859</v>
      </c>
      <c r="E34" s="8">
        <v>3117981</v>
      </c>
      <c r="F34" s="8">
        <v>1807331</v>
      </c>
      <c r="G34" s="8">
        <v>2100000</v>
      </c>
      <c r="H34" s="8">
        <v>1500000</v>
      </c>
      <c r="I34" s="8">
        <v>1500000</v>
      </c>
      <c r="K34" s="71">
        <f>Table6[[#This Row],[LIHEAP 2022]]/Table6[[#This Row],[LIHEAP 2021]]-100%</f>
        <v>0</v>
      </c>
      <c r="L34" s="8">
        <f>Table6[[#This Row],[LIHEAP 2022]]-Table6[[#This Row],[LIHEAP 2021]]</f>
        <v>0</v>
      </c>
    </row>
    <row r="35" spans="1:12" x14ac:dyDescent="0.25">
      <c r="A35" t="s">
        <v>31</v>
      </c>
      <c r="B35" s="8">
        <v>7600000</v>
      </c>
      <c r="C35" s="8">
        <v>13003213</v>
      </c>
      <c r="D35" s="8">
        <v>12654183</v>
      </c>
      <c r="E35" s="8">
        <v>12014214</v>
      </c>
      <c r="F35" s="8">
        <v>15790325</v>
      </c>
      <c r="G35" s="8">
        <v>8681883</v>
      </c>
      <c r="H35" s="8">
        <v>6373263</v>
      </c>
      <c r="I35" s="8">
        <v>0</v>
      </c>
      <c r="K35" s="71">
        <f>Table6[[#This Row],[LIHEAP 2022]]/Table6[[#This Row],[LIHEAP 2021]]-100%</f>
        <v>-1</v>
      </c>
      <c r="L35" s="8">
        <f>Table6[[#This Row],[LIHEAP 2022]]-Table6[[#This Row],[LIHEAP 2021]]</f>
        <v>-6373263</v>
      </c>
    </row>
    <row r="36" spans="1:12" x14ac:dyDescent="0.25">
      <c r="A36" t="s">
        <v>32</v>
      </c>
      <c r="B36" s="8">
        <v>2000000</v>
      </c>
      <c r="C36" s="8">
        <v>2100000</v>
      </c>
      <c r="D36" s="8">
        <v>2500000</v>
      </c>
      <c r="E36" s="8">
        <v>2351250</v>
      </c>
      <c r="F36" s="8">
        <v>2351250</v>
      </c>
      <c r="G36" s="8">
        <v>2534591</v>
      </c>
      <c r="H36" s="8">
        <v>2500000</v>
      </c>
      <c r="I36" s="8">
        <v>2500000</v>
      </c>
      <c r="K36" s="71">
        <f>Table6[[#This Row],[LIHEAP 2022]]/Table6[[#This Row],[LIHEAP 2021]]-100%</f>
        <v>0</v>
      </c>
      <c r="L36" s="8">
        <f>Table6[[#This Row],[LIHEAP 2022]]-Table6[[#This Row],[LIHEAP 2021]]</f>
        <v>0</v>
      </c>
    </row>
    <row r="37" spans="1:12" x14ac:dyDescent="0.25">
      <c r="A37" t="s">
        <v>33</v>
      </c>
      <c r="B37" s="8">
        <v>34502552</v>
      </c>
      <c r="C37" s="8">
        <v>41023326</v>
      </c>
      <c r="D37" s="8">
        <v>39319301</v>
      </c>
      <c r="E37" s="8">
        <v>39592381</v>
      </c>
      <c r="F37" s="8">
        <v>40341741</v>
      </c>
      <c r="G37" s="8">
        <v>43183505</v>
      </c>
      <c r="H37" s="8">
        <v>36873258</v>
      </c>
      <c r="I37" s="8">
        <v>40510568</v>
      </c>
      <c r="K37" s="71">
        <f>Table6[[#This Row],[LIHEAP 2022]]/Table6[[#This Row],[LIHEAP 2021]]-100%</f>
        <v>9.8643575243608783E-2</v>
      </c>
      <c r="L37" s="8">
        <f>Table6[[#This Row],[LIHEAP 2022]]-Table6[[#This Row],[LIHEAP 2021]]</f>
        <v>3637310</v>
      </c>
    </row>
    <row r="38" spans="1:12" x14ac:dyDescent="0.25">
      <c r="A38" t="s">
        <v>110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K38" s="71" t="e">
        <f>Table6[[#This Row],[LIHEAP 2022]]/Table6[[#This Row],[LIHEAP 2021]]-100%</f>
        <v>#DIV/0!</v>
      </c>
      <c r="L38" s="8">
        <f>Table6[[#This Row],[LIHEAP 2022]]-Table6[[#This Row],[LIHEAP 2021]]</f>
        <v>0</v>
      </c>
    </row>
    <row r="39" spans="1:12" x14ac:dyDescent="0.25">
      <c r="A39" t="s">
        <v>34</v>
      </c>
      <c r="B39" s="8">
        <v>21120076</v>
      </c>
      <c r="C39" s="8">
        <v>18214615</v>
      </c>
      <c r="D39" s="8">
        <v>15870635</v>
      </c>
      <c r="E39" s="8">
        <v>17765969</v>
      </c>
      <c r="F39" s="8">
        <v>21959964</v>
      </c>
      <c r="G39" s="8">
        <v>16268224</v>
      </c>
      <c r="H39" s="8">
        <v>16205808</v>
      </c>
      <c r="I39" s="8">
        <v>0</v>
      </c>
      <c r="K39" s="71">
        <f>Table6[[#This Row],[LIHEAP 2022]]/Table6[[#This Row],[LIHEAP 2021]]-100%</f>
        <v>-1</v>
      </c>
      <c r="L39" s="8">
        <f>Table6[[#This Row],[LIHEAP 2022]]-Table6[[#This Row],[LIHEAP 2021]]</f>
        <v>-16205808</v>
      </c>
    </row>
    <row r="40" spans="1:12" x14ac:dyDescent="0.25">
      <c r="A40" t="s">
        <v>35</v>
      </c>
      <c r="B40" s="8">
        <v>7483833</v>
      </c>
      <c r="C40" s="8">
        <v>8803443</v>
      </c>
      <c r="D40" s="8">
        <v>12670186</v>
      </c>
      <c r="E40" s="8">
        <v>16594903</v>
      </c>
      <c r="F40" s="8">
        <v>13720055.6</v>
      </c>
      <c r="G40" s="8">
        <v>10432192</v>
      </c>
      <c r="H40" s="8">
        <v>5817760.2699999996</v>
      </c>
      <c r="I40" s="8">
        <v>3095450</v>
      </c>
      <c r="K40" s="71">
        <f>Table6[[#This Row],[LIHEAP 2022]]/Table6[[#This Row],[LIHEAP 2021]]-100%</f>
        <v>-0.4679309809374459</v>
      </c>
      <c r="L40" s="8">
        <f>Table6[[#This Row],[LIHEAP 2022]]-Table6[[#This Row],[LIHEAP 2021]]</f>
        <v>-2722310.2699999996</v>
      </c>
    </row>
    <row r="41" spans="1:12" x14ac:dyDescent="0.25">
      <c r="A41" t="s">
        <v>111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K41" s="71" t="e">
        <f>Table6[[#This Row],[LIHEAP 2022]]/Table6[[#This Row],[LIHEAP 2021]]-100%</f>
        <v>#DIV/0!</v>
      </c>
      <c r="L41" s="8">
        <f>Table6[[#This Row],[LIHEAP 2022]]-Table6[[#This Row],[LIHEAP 2021]]</f>
        <v>0</v>
      </c>
    </row>
    <row r="42" spans="1:12" x14ac:dyDescent="0.25">
      <c r="A42" t="s">
        <v>36</v>
      </c>
      <c r="B42" s="8">
        <v>25147062</v>
      </c>
      <c r="C42" s="8">
        <v>21960698</v>
      </c>
      <c r="D42" s="8">
        <v>21960698</v>
      </c>
      <c r="E42" s="8">
        <v>22212978</v>
      </c>
      <c r="F42" s="8">
        <v>30810178</v>
      </c>
      <c r="G42" s="8">
        <v>23242251</v>
      </c>
      <c r="H42" s="8">
        <v>23063702</v>
      </c>
      <c r="I42" s="8">
        <v>23046307</v>
      </c>
      <c r="K42" s="71">
        <f>Table6[[#This Row],[LIHEAP 2022]]/Table6[[#This Row],[LIHEAP 2021]]-100%</f>
        <v>-7.5421543341136488E-4</v>
      </c>
      <c r="L42" s="8">
        <f>Table6[[#This Row],[LIHEAP 2022]]-Table6[[#This Row],[LIHEAP 2021]]</f>
        <v>-17395</v>
      </c>
    </row>
    <row r="43" spans="1:12" x14ac:dyDescent="0.25">
      <c r="A43" t="s">
        <v>37</v>
      </c>
      <c r="B43" s="8">
        <v>1500000</v>
      </c>
      <c r="C43" s="8">
        <v>1500000</v>
      </c>
      <c r="D43" s="8">
        <v>2000000</v>
      </c>
      <c r="E43" s="8">
        <v>2500000</v>
      </c>
      <c r="F43" s="8">
        <v>1500000</v>
      </c>
      <c r="G43" s="8">
        <v>1500000</v>
      </c>
      <c r="H43" s="8">
        <v>1550000</v>
      </c>
      <c r="I43" s="8">
        <v>236689.66</v>
      </c>
      <c r="K43" s="71">
        <f>Table6[[#This Row],[LIHEAP 2022]]/Table6[[#This Row],[LIHEAP 2021]]-100%</f>
        <v>-0.84729699354838706</v>
      </c>
      <c r="L43" s="8">
        <f>Table6[[#This Row],[LIHEAP 2022]]-Table6[[#This Row],[LIHEAP 2021]]</f>
        <v>-1313310.3400000001</v>
      </c>
    </row>
    <row r="44" spans="1:12" x14ac:dyDescent="0.25">
      <c r="A44" t="s">
        <v>38</v>
      </c>
      <c r="B44" s="8">
        <v>5175960</v>
      </c>
      <c r="C44" s="8">
        <v>5336128</v>
      </c>
      <c r="D44" s="8">
        <v>5123227</v>
      </c>
      <c r="E44" s="8">
        <v>4533515</v>
      </c>
      <c r="F44" s="8">
        <v>5216506</v>
      </c>
      <c r="G44" s="8">
        <v>5614670</v>
      </c>
      <c r="H44" s="8">
        <v>5513807</v>
      </c>
      <c r="I44" s="8">
        <v>5588808</v>
      </c>
      <c r="K44" s="71">
        <f>Table6[[#This Row],[LIHEAP 2022]]/Table6[[#This Row],[LIHEAP 2021]]-100%</f>
        <v>1.3602398488013812E-2</v>
      </c>
      <c r="L44" s="8">
        <f>Table6[[#This Row],[LIHEAP 2022]]-Table6[[#This Row],[LIHEAP 2021]]</f>
        <v>75001</v>
      </c>
    </row>
    <row r="45" spans="1:12" x14ac:dyDescent="0.25">
      <c r="A45" t="s">
        <v>39</v>
      </c>
      <c r="B45" s="8">
        <v>30953349</v>
      </c>
      <c r="C45" s="8">
        <v>30522765</v>
      </c>
      <c r="D45" s="8">
        <v>31365998</v>
      </c>
      <c r="E45" s="8">
        <v>32222438</v>
      </c>
      <c r="F45" s="8">
        <v>30973180</v>
      </c>
      <c r="G45" s="8">
        <v>30062555</v>
      </c>
      <c r="H45" s="8">
        <v>30835692</v>
      </c>
      <c r="I45" s="8">
        <v>47049611</v>
      </c>
      <c r="K45" s="71">
        <f>Table6[[#This Row],[LIHEAP 2022]]/Table6[[#This Row],[LIHEAP 2021]]-100%</f>
        <v>0.52581660888297876</v>
      </c>
      <c r="L45" s="8">
        <f>Table6[[#This Row],[LIHEAP 2022]]-Table6[[#This Row],[LIHEAP 2021]]</f>
        <v>16213919</v>
      </c>
    </row>
    <row r="46" spans="1:12" x14ac:dyDescent="0.25">
      <c r="A46" t="s">
        <v>53</v>
      </c>
      <c r="B46" s="8">
        <v>0</v>
      </c>
      <c r="C46" s="8">
        <v>2241532</v>
      </c>
      <c r="D46" s="8">
        <v>0</v>
      </c>
      <c r="E46" s="8">
        <v>0</v>
      </c>
      <c r="F46" s="8">
        <v>1430000</v>
      </c>
      <c r="G46" s="8">
        <v>0</v>
      </c>
      <c r="H46" s="8">
        <v>0</v>
      </c>
      <c r="I46" s="8">
        <v>0</v>
      </c>
      <c r="K46" s="71" t="e">
        <f>Table6[[#This Row],[LIHEAP 2022]]/Table6[[#This Row],[LIHEAP 2021]]-100%</f>
        <v>#DIV/0!</v>
      </c>
      <c r="L46" s="8">
        <f>Table6[[#This Row],[LIHEAP 2022]]-Table6[[#This Row],[LIHEAP 2021]]</f>
        <v>0</v>
      </c>
    </row>
    <row r="47" spans="1:12" x14ac:dyDescent="0.25">
      <c r="A47" t="s">
        <v>40</v>
      </c>
      <c r="B47" s="8">
        <v>2420000</v>
      </c>
      <c r="C47" s="8">
        <v>3750000</v>
      </c>
      <c r="D47" s="8">
        <v>3120000</v>
      </c>
      <c r="E47" s="8">
        <v>3356070</v>
      </c>
      <c r="F47" s="8">
        <v>2986240</v>
      </c>
      <c r="G47" s="8">
        <v>4501922</v>
      </c>
      <c r="H47" s="8">
        <v>4931266</v>
      </c>
      <c r="I47" s="8">
        <v>7878022</v>
      </c>
      <c r="K47" s="71">
        <f>Table6[[#This Row],[LIHEAP 2022]]/Table6[[#This Row],[LIHEAP 2021]]-100%</f>
        <v>0.59756581778391182</v>
      </c>
      <c r="L47" s="8">
        <f>Table6[[#This Row],[LIHEAP 2022]]-Table6[[#This Row],[LIHEAP 2021]]</f>
        <v>2946756</v>
      </c>
    </row>
    <row r="48" spans="1:12" x14ac:dyDescent="0.25">
      <c r="A48" t="s">
        <v>41</v>
      </c>
      <c r="B48" s="8">
        <v>5823722</v>
      </c>
      <c r="C48" s="8">
        <v>5316253</v>
      </c>
      <c r="D48" s="8">
        <v>5075314</v>
      </c>
      <c r="E48" s="8">
        <v>4692192</v>
      </c>
      <c r="F48" s="8">
        <v>3529696</v>
      </c>
      <c r="G48" s="8">
        <v>4225253</v>
      </c>
      <c r="H48" s="8">
        <v>5295403</v>
      </c>
      <c r="I48" s="8">
        <v>5365509</v>
      </c>
      <c r="K48" s="71">
        <f>Table6[[#This Row],[LIHEAP 2022]]/Table6[[#This Row],[LIHEAP 2021]]-100%</f>
        <v>1.3239030155023146E-2</v>
      </c>
      <c r="L48" s="8">
        <f>Table6[[#This Row],[LIHEAP 2022]]-Table6[[#This Row],[LIHEAP 2021]]</f>
        <v>70106</v>
      </c>
    </row>
    <row r="49" spans="1:12" x14ac:dyDescent="0.25">
      <c r="A49" t="s">
        <v>42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K49" s="71" t="e">
        <f>Table6[[#This Row],[LIHEAP 2022]]/Table6[[#This Row],[LIHEAP 2021]]-100%</f>
        <v>#DIV/0!</v>
      </c>
      <c r="L49" s="8">
        <f>Table6[[#This Row],[LIHEAP 2022]]-Table6[[#This Row],[LIHEAP 2021]]</f>
        <v>0</v>
      </c>
    </row>
    <row r="50" spans="1:12" x14ac:dyDescent="0.25">
      <c r="A50" t="s">
        <v>43</v>
      </c>
      <c r="B50" s="8">
        <v>0</v>
      </c>
      <c r="C50" s="8">
        <v>2500000</v>
      </c>
      <c r="D50" s="8">
        <v>5588169</v>
      </c>
      <c r="E50" s="8">
        <v>2935552</v>
      </c>
      <c r="F50" s="8">
        <v>6481700</v>
      </c>
      <c r="G50" s="8">
        <v>6862854.5499999989</v>
      </c>
      <c r="H50" s="8">
        <v>6892974.1900000004</v>
      </c>
      <c r="I50" s="8">
        <v>3715547</v>
      </c>
      <c r="K50" s="71">
        <f>Table6[[#This Row],[LIHEAP 2022]]/Table6[[#This Row],[LIHEAP 2021]]-100%</f>
        <v>-0.46096606521603711</v>
      </c>
      <c r="L50" s="8">
        <f>Table6[[#This Row],[LIHEAP 2022]]-Table6[[#This Row],[LIHEAP 2021]]</f>
        <v>-3177427.1900000004</v>
      </c>
    </row>
    <row r="51" spans="1:12" x14ac:dyDescent="0.25">
      <c r="A51" t="s">
        <v>44</v>
      </c>
      <c r="B51" s="8">
        <v>25270969</v>
      </c>
      <c r="C51" s="8">
        <v>18002699</v>
      </c>
      <c r="D51" s="8">
        <v>17706720</v>
      </c>
      <c r="E51" s="8">
        <v>18062328</v>
      </c>
      <c r="F51" s="8">
        <v>21189003</v>
      </c>
      <c r="G51" s="8">
        <v>23865967</v>
      </c>
      <c r="H51" s="8">
        <v>15596759</v>
      </c>
      <c r="I51" s="8">
        <v>17426126</v>
      </c>
      <c r="K51" s="71">
        <f>Table6[[#This Row],[LIHEAP 2022]]/Table6[[#This Row],[LIHEAP 2021]]-100%</f>
        <v>0.117291483442169</v>
      </c>
      <c r="L51" s="8">
        <f>Table6[[#This Row],[LIHEAP 2022]]-Table6[[#This Row],[LIHEAP 2021]]</f>
        <v>1829367</v>
      </c>
    </row>
    <row r="52" spans="1:12" x14ac:dyDescent="0.25">
      <c r="A52" t="s">
        <v>45</v>
      </c>
      <c r="B52" s="8">
        <v>4868547</v>
      </c>
      <c r="C52" s="8">
        <v>4016000</v>
      </c>
      <c r="D52" s="8">
        <v>4247132</v>
      </c>
      <c r="E52" s="8">
        <v>3888150</v>
      </c>
      <c r="F52" s="8">
        <v>4340817</v>
      </c>
      <c r="G52" s="8">
        <v>4348214</v>
      </c>
      <c r="H52" s="8">
        <v>4455660</v>
      </c>
      <c r="I52" s="8">
        <v>2102279</v>
      </c>
      <c r="K52" s="71">
        <f>Table6[[#This Row],[LIHEAP 2022]]/Table6[[#This Row],[LIHEAP 2021]]-100%</f>
        <v>-0.52817786814972423</v>
      </c>
      <c r="L52" s="8">
        <f>Table6[[#This Row],[LIHEAP 2022]]-Table6[[#This Row],[LIHEAP 2021]]</f>
        <v>-2353381</v>
      </c>
    </row>
    <row r="53" spans="1:12" x14ac:dyDescent="0.25">
      <c r="A53" t="s">
        <v>46</v>
      </c>
      <c r="B53" s="8">
        <v>0</v>
      </c>
      <c r="C53" s="8">
        <v>0</v>
      </c>
      <c r="D53" s="8">
        <v>0</v>
      </c>
      <c r="E53" s="8">
        <v>2800000</v>
      </c>
      <c r="F53" s="8">
        <v>2800000</v>
      </c>
      <c r="G53" s="8">
        <v>3066942</v>
      </c>
      <c r="H53" s="8">
        <v>3773880</v>
      </c>
      <c r="I53" s="8">
        <v>3066942</v>
      </c>
      <c r="K53" s="71">
        <f>Table6[[#This Row],[LIHEAP 2022]]/Table6[[#This Row],[LIHEAP 2021]]-100%</f>
        <v>-0.18732392126935671</v>
      </c>
      <c r="L53" s="8">
        <f>Table6[[#This Row],[LIHEAP 2022]]-Table6[[#This Row],[LIHEAP 2021]]</f>
        <v>-706938</v>
      </c>
    </row>
    <row r="54" spans="1:12" x14ac:dyDescent="0.25">
      <c r="A54" t="s">
        <v>54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K54" s="71" t="e">
        <f>Table6[[#This Row],[LIHEAP 2022]]/Table6[[#This Row],[LIHEAP 2021]]-100%</f>
        <v>#DIV/0!</v>
      </c>
      <c r="L54" s="8">
        <f>Table6[[#This Row],[LIHEAP 2022]]-Table6[[#This Row],[LIHEAP 2021]]</f>
        <v>0</v>
      </c>
    </row>
    <row r="55" spans="1:12" x14ac:dyDescent="0.25">
      <c r="A55" t="s">
        <v>47</v>
      </c>
      <c r="B55" s="8">
        <v>12281600</v>
      </c>
      <c r="C55" s="8">
        <v>12214846</v>
      </c>
      <c r="D55" s="8">
        <v>12541134</v>
      </c>
      <c r="E55" s="8">
        <v>12535710</v>
      </c>
      <c r="F55" s="8">
        <v>13763165</v>
      </c>
      <c r="G55" s="8">
        <v>13694751</v>
      </c>
      <c r="H55" s="8">
        <v>23315171</v>
      </c>
      <c r="I55" s="8">
        <v>25897609</v>
      </c>
      <c r="K55" s="71">
        <f>Table6[[#This Row],[LIHEAP 2022]]/Table6[[#This Row],[LIHEAP 2021]]-100%</f>
        <v>0.11076212994534762</v>
      </c>
      <c r="L55" s="8">
        <f>Table6[[#This Row],[LIHEAP 2022]]-Table6[[#This Row],[LIHEAP 2021]]</f>
        <v>2582438</v>
      </c>
    </row>
    <row r="56" spans="1:12" x14ac:dyDescent="0.25">
      <c r="A56" t="s">
        <v>48</v>
      </c>
      <c r="B56" s="8">
        <v>10325690</v>
      </c>
      <c r="C56" s="8">
        <v>10281130</v>
      </c>
      <c r="D56" s="8">
        <v>11139283</v>
      </c>
      <c r="E56" s="8">
        <v>11139283</v>
      </c>
      <c r="F56" s="8">
        <v>11751393</v>
      </c>
      <c r="G56" s="8">
        <v>11994481</v>
      </c>
      <c r="H56" s="8">
        <v>9570946</v>
      </c>
      <c r="I56" s="8">
        <v>9570946</v>
      </c>
      <c r="K56" s="71">
        <f>Table6[[#This Row],[LIHEAP 2022]]/Table6[[#This Row],[LIHEAP 2021]]-100%</f>
        <v>0</v>
      </c>
      <c r="L56" s="8">
        <f>Table6[[#This Row],[LIHEAP 2022]]-Table6[[#This Row],[LIHEAP 2021]]</f>
        <v>0</v>
      </c>
    </row>
    <row r="57" spans="1:12" x14ac:dyDescent="0.25">
      <c r="A57" t="s">
        <v>49</v>
      </c>
      <c r="B57" s="8">
        <v>3791188</v>
      </c>
      <c r="C57" s="8">
        <v>4454927</v>
      </c>
      <c r="D57" s="8">
        <v>4454924</v>
      </c>
      <c r="E57" s="8">
        <v>7049406</v>
      </c>
      <c r="F57" s="8">
        <v>6790464</v>
      </c>
      <c r="G57" s="8">
        <v>4454927</v>
      </c>
      <c r="H57" s="8">
        <v>4737523</v>
      </c>
      <c r="I57" s="8">
        <v>3587126</v>
      </c>
      <c r="K57" s="71">
        <f>Table6[[#This Row],[LIHEAP 2022]]/Table6[[#This Row],[LIHEAP 2021]]-100%</f>
        <v>-0.24282668390211515</v>
      </c>
      <c r="L57" s="8">
        <f>Table6[[#This Row],[LIHEAP 2022]]-Table6[[#This Row],[LIHEAP 2021]]</f>
        <v>-1150397</v>
      </c>
    </row>
    <row r="58" spans="1:12" x14ac:dyDescent="0.25">
      <c r="A58" t="s">
        <v>50</v>
      </c>
      <c r="B58" s="8">
        <v>18314095</v>
      </c>
      <c r="C58" s="8">
        <v>18223461</v>
      </c>
      <c r="D58" s="8">
        <v>17272819</v>
      </c>
      <c r="E58" s="8">
        <v>16569768</v>
      </c>
      <c r="F58" s="8">
        <v>19400039</v>
      </c>
      <c r="G58" s="8">
        <v>15764721</v>
      </c>
      <c r="H58" s="8">
        <v>14745000</v>
      </c>
      <c r="I58" s="8">
        <v>30257080</v>
      </c>
      <c r="K58" s="71">
        <f>Table6[[#This Row],[LIHEAP 2022]]/Table6[[#This Row],[LIHEAP 2021]]-100%</f>
        <v>1.0520230586639538</v>
      </c>
      <c r="L58" s="8">
        <f>Table6[[#This Row],[LIHEAP 2022]]-Table6[[#This Row],[LIHEAP 2021]]</f>
        <v>15512080</v>
      </c>
    </row>
    <row r="59" spans="1:12" x14ac:dyDescent="0.25">
      <c r="A59" t="s">
        <v>51</v>
      </c>
      <c r="B59" s="8">
        <v>1408701</v>
      </c>
      <c r="C59" s="8">
        <v>1048851</v>
      </c>
      <c r="D59" s="8">
        <v>2284445</v>
      </c>
      <c r="E59" s="8">
        <v>1849138</v>
      </c>
      <c r="F59" s="8">
        <v>2346481</v>
      </c>
      <c r="G59" s="8">
        <v>2484374</v>
      </c>
      <c r="H59" s="8">
        <v>0</v>
      </c>
      <c r="I59" s="8">
        <v>0</v>
      </c>
      <c r="K59" s="71" t="e">
        <f>Table6[[#This Row],[LIHEAP 2022]]/Table6[[#This Row],[LIHEAP 2021]]-100%</f>
        <v>#DIV/0!</v>
      </c>
      <c r="L59" s="8">
        <f>Table6[[#This Row],[LIHEAP 2022]]-Table6[[#This Row],[LIHEAP 2021]]</f>
        <v>0</v>
      </c>
    </row>
    <row r="60" spans="1:12" x14ac:dyDescent="0.25">
      <c r="A60" t="s">
        <v>76</v>
      </c>
      <c r="B60" s="8">
        <v>397307126</v>
      </c>
      <c r="C60" s="8">
        <v>405679281.30000001</v>
      </c>
      <c r="D60" s="8">
        <v>414771315.46000004</v>
      </c>
      <c r="E60" s="8">
        <v>419708733.19999999</v>
      </c>
      <c r="F60" s="8">
        <v>453108685.38999999</v>
      </c>
      <c r="G60" s="8">
        <v>429001654.93000001</v>
      </c>
      <c r="H60" s="8">
        <f>SUM(H1:H59)</f>
        <v>521443809.79000002</v>
      </c>
      <c r="I60" s="8">
        <f>SUM(I1:I59)</f>
        <v>617948862.66000009</v>
      </c>
      <c r="K60" s="71">
        <f>Table6[[#This Row],[LIHEAP 2022]]/Table6[[#This Row],[LIHEAP 2021]]-100%</f>
        <v>0.18507277497237018</v>
      </c>
    </row>
    <row r="62" spans="1:12" x14ac:dyDescent="0.25">
      <c r="A62" s="74" t="s">
        <v>84</v>
      </c>
      <c r="B62" s="74"/>
      <c r="C62" s="74"/>
      <c r="D62" s="74"/>
      <c r="E62" s="74"/>
      <c r="F62" s="74"/>
      <c r="J62" t="s">
        <v>117</v>
      </c>
      <c r="K62" s="73">
        <f>COUNTIF(K2:K59, "&gt;0%")</f>
        <v>20</v>
      </c>
    </row>
    <row r="63" spans="1:12" x14ac:dyDescent="0.25">
      <c r="G63" s="8"/>
      <c r="H63" s="8"/>
      <c r="J63" t="s">
        <v>118</v>
      </c>
      <c r="K63" s="73">
        <f>COUNTIF(K2:K59, "&lt;0%")-2</f>
        <v>19</v>
      </c>
      <c r="L63" t="s">
        <v>122</v>
      </c>
    </row>
    <row r="64" spans="1:12" x14ac:dyDescent="0.25">
      <c r="J64" t="s">
        <v>119</v>
      </c>
      <c r="K64" s="73">
        <f>COUNTIF(K2:K59, "0%")+2</f>
        <v>7</v>
      </c>
      <c r="L64" t="s">
        <v>123</v>
      </c>
    </row>
    <row r="65" spans="10:12" x14ac:dyDescent="0.25">
      <c r="J65" t="s">
        <v>120</v>
      </c>
      <c r="K65" s="73">
        <f>COUNTIF(K2:K59, "#Div/0!")-1</f>
        <v>10</v>
      </c>
      <c r="L65" t="s">
        <v>121</v>
      </c>
    </row>
  </sheetData>
  <mergeCells count="2">
    <mergeCell ref="A62:F62"/>
    <mergeCell ref="A1:H1"/>
  </mergeCells>
  <conditionalFormatting sqref="K3:K59">
    <cfRule type="top10" dxfId="13" priority="1" rank="5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917D-CC48-4DB0-B86A-462EAB99D572}">
  <dimension ref="A1:J66"/>
  <sheetViews>
    <sheetView topLeftCell="A21" zoomScale="95" zoomScaleNormal="95" workbookViewId="0">
      <selection activeCell="G59" sqref="G59"/>
    </sheetView>
  </sheetViews>
  <sheetFormatPr defaultColWidth="15.7109375" defaultRowHeight="15" x14ac:dyDescent="0.25"/>
  <cols>
    <col min="2" max="8" width="14.7109375" customWidth="1"/>
  </cols>
  <sheetData>
    <row r="1" spans="1:9" ht="19.5" customHeight="1" x14ac:dyDescent="0.25">
      <c r="A1" s="75" t="s">
        <v>128</v>
      </c>
      <c r="B1" s="75"/>
      <c r="C1" s="75"/>
      <c r="D1" s="75"/>
      <c r="E1" s="75"/>
      <c r="F1" s="75"/>
      <c r="G1" s="75"/>
      <c r="H1" s="75"/>
    </row>
    <row r="2" spans="1:9" ht="45.6" customHeight="1" x14ac:dyDescent="0.25">
      <c r="A2" s="27" t="s">
        <v>0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77</v>
      </c>
      <c r="I2" t="s">
        <v>106</v>
      </c>
    </row>
    <row r="3" spans="1:9" ht="23.1" customHeight="1" x14ac:dyDescent="0.25">
      <c r="A3" t="s">
        <v>1</v>
      </c>
      <c r="B3" s="21">
        <v>0</v>
      </c>
      <c r="C3" s="21">
        <v>0</v>
      </c>
      <c r="D3" s="21">
        <v>0</v>
      </c>
      <c r="E3" s="21">
        <v>0</v>
      </c>
      <c r="F3" s="21">
        <v>90870</v>
      </c>
      <c r="G3" s="21">
        <v>0</v>
      </c>
      <c r="H3" s="22">
        <v>0</v>
      </c>
      <c r="I3" s="8">
        <v>0</v>
      </c>
    </row>
    <row r="4" spans="1:9" ht="23.45" customHeight="1" x14ac:dyDescent="0.25">
      <c r="A4" t="s">
        <v>2</v>
      </c>
      <c r="B4" s="23">
        <v>37358000</v>
      </c>
      <c r="C4" s="23">
        <v>24134800</v>
      </c>
      <c r="D4" s="23">
        <v>6017165</v>
      </c>
      <c r="E4" s="23">
        <v>6668352</v>
      </c>
      <c r="F4" s="23">
        <v>5641894</v>
      </c>
      <c r="G4" s="21">
        <v>4764528</v>
      </c>
      <c r="H4" s="22">
        <v>1140379</v>
      </c>
      <c r="I4" s="8">
        <v>1449763</v>
      </c>
    </row>
    <row r="5" spans="1:9" x14ac:dyDescent="0.25">
      <c r="A5" s="39" t="s">
        <v>55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6">
        <v>0</v>
      </c>
      <c r="H5" s="22">
        <v>0</v>
      </c>
      <c r="I5" s="8">
        <v>0</v>
      </c>
    </row>
    <row r="6" spans="1:9" x14ac:dyDescent="0.25">
      <c r="A6" t="s">
        <v>3</v>
      </c>
      <c r="B6" s="21">
        <v>4500000</v>
      </c>
      <c r="C6" s="21">
        <v>627000</v>
      </c>
      <c r="D6" s="21">
        <v>627000</v>
      </c>
      <c r="E6" s="21">
        <v>427000</v>
      </c>
      <c r="F6" s="21">
        <v>427000</v>
      </c>
      <c r="G6" s="21">
        <v>427000</v>
      </c>
      <c r="H6" s="22">
        <v>8252000</v>
      </c>
      <c r="I6" s="8">
        <v>7087243</v>
      </c>
    </row>
    <row r="7" spans="1:9" x14ac:dyDescent="0.25">
      <c r="A7" t="s">
        <v>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8">
        <v>1522555</v>
      </c>
    </row>
    <row r="8" spans="1:9" x14ac:dyDescent="0.25">
      <c r="A8" t="s">
        <v>5</v>
      </c>
      <c r="B8" s="21">
        <v>0</v>
      </c>
      <c r="C8" s="21">
        <v>14000000</v>
      </c>
      <c r="D8" s="21">
        <v>14000000</v>
      </c>
      <c r="E8" s="21">
        <v>26100000</v>
      </c>
      <c r="F8" s="21">
        <v>14817970</v>
      </c>
      <c r="G8" s="21">
        <v>16944874</v>
      </c>
      <c r="H8" s="22">
        <v>0</v>
      </c>
      <c r="I8" s="8">
        <v>37620000</v>
      </c>
    </row>
    <row r="9" spans="1:9" x14ac:dyDescent="0.25">
      <c r="A9" t="s">
        <v>6</v>
      </c>
      <c r="B9" s="21">
        <v>9293726</v>
      </c>
      <c r="C9" s="21">
        <v>8300000</v>
      </c>
      <c r="D9" s="21">
        <v>8540000</v>
      </c>
      <c r="E9" s="21">
        <v>1786000</v>
      </c>
      <c r="F9" s="21">
        <v>2811084</v>
      </c>
      <c r="G9" s="21">
        <v>1957880</v>
      </c>
      <c r="H9" s="22">
        <v>5773683</v>
      </c>
      <c r="I9" s="8">
        <v>10141160</v>
      </c>
    </row>
    <row r="10" spans="1:9" x14ac:dyDescent="0.25">
      <c r="A10" t="s">
        <v>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8">
        <v>8120000</v>
      </c>
    </row>
    <row r="11" spans="1:9" x14ac:dyDescent="0.25">
      <c r="A11" t="s">
        <v>8</v>
      </c>
      <c r="B11" s="21">
        <v>1300000</v>
      </c>
      <c r="C11" s="21">
        <v>538879</v>
      </c>
      <c r="D11" s="21">
        <v>918450</v>
      </c>
      <c r="E11" s="21">
        <v>2367000</v>
      </c>
      <c r="F11" s="21">
        <v>2369000</v>
      </c>
      <c r="G11" s="21">
        <v>1019818</v>
      </c>
      <c r="H11" s="22">
        <v>461427.42000000004</v>
      </c>
      <c r="I11" s="8">
        <v>3809054</v>
      </c>
    </row>
    <row r="12" spans="1:9" x14ac:dyDescent="0.25">
      <c r="A12" t="s">
        <v>9</v>
      </c>
      <c r="B12" s="21">
        <v>242514</v>
      </c>
      <c r="C12" s="21">
        <v>180411</v>
      </c>
      <c r="D12" s="21">
        <v>2705489</v>
      </c>
      <c r="E12" s="21">
        <v>1416472.8</v>
      </c>
      <c r="F12" s="21">
        <v>772510</v>
      </c>
      <c r="G12" s="21">
        <v>694854.60000000009</v>
      </c>
      <c r="H12" s="22">
        <v>230024.75</v>
      </c>
      <c r="I12" s="8">
        <v>6412025</v>
      </c>
    </row>
    <row r="13" spans="1:9" x14ac:dyDescent="0.25">
      <c r="A13" t="s">
        <v>10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v>0</v>
      </c>
      <c r="I13" s="8">
        <v>0</v>
      </c>
    </row>
    <row r="14" spans="1:9" x14ac:dyDescent="0.25">
      <c r="A14" t="s">
        <v>11</v>
      </c>
      <c r="B14" s="21">
        <v>1750000</v>
      </c>
      <c r="C14" s="21">
        <v>1290000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8">
        <v>0</v>
      </c>
    </row>
    <row r="15" spans="1:9" x14ac:dyDescent="0.25">
      <c r="A15" t="s">
        <v>52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1">
        <v>0</v>
      </c>
      <c r="H15" s="22">
        <v>0</v>
      </c>
      <c r="I15" s="8">
        <v>0</v>
      </c>
    </row>
    <row r="16" spans="1:9" x14ac:dyDescent="0.25">
      <c r="A16" t="s">
        <v>12</v>
      </c>
      <c r="B16" s="21">
        <v>0</v>
      </c>
      <c r="C16" s="21">
        <v>0</v>
      </c>
      <c r="D16" s="21">
        <v>0</v>
      </c>
      <c r="E16" s="21">
        <v>7625.57</v>
      </c>
      <c r="F16" s="21">
        <v>0</v>
      </c>
      <c r="G16" s="21">
        <v>0</v>
      </c>
      <c r="H16" s="22">
        <v>0</v>
      </c>
      <c r="I16" s="8">
        <v>0</v>
      </c>
    </row>
    <row r="17" spans="1:9" x14ac:dyDescent="0.25">
      <c r="A17" t="s">
        <v>13</v>
      </c>
      <c r="B17" s="21">
        <v>2946156</v>
      </c>
      <c r="C17" s="21">
        <v>2904600</v>
      </c>
      <c r="D17" s="21">
        <v>2916777</v>
      </c>
      <c r="E17" s="21">
        <v>2759739</v>
      </c>
      <c r="F17" s="21">
        <v>2913714</v>
      </c>
      <c r="G17" s="21">
        <v>3055612</v>
      </c>
      <c r="H17" s="22">
        <v>5328411.12</v>
      </c>
      <c r="I17" s="8">
        <v>1191776</v>
      </c>
    </row>
    <row r="18" spans="1:9" x14ac:dyDescent="0.25">
      <c r="A18" t="s">
        <v>14</v>
      </c>
      <c r="B18" s="21">
        <v>4385830</v>
      </c>
      <c r="C18" s="21">
        <v>5766941</v>
      </c>
      <c r="D18" s="21">
        <v>3567959</v>
      </c>
      <c r="E18" s="21">
        <v>7654611</v>
      </c>
      <c r="F18" s="21">
        <v>6581460</v>
      </c>
      <c r="G18" s="21">
        <v>3302942</v>
      </c>
      <c r="H18" s="22">
        <v>9900000</v>
      </c>
      <c r="I18" s="8">
        <v>10000000</v>
      </c>
    </row>
    <row r="19" spans="1:9" x14ac:dyDescent="0.25">
      <c r="A19" t="s">
        <v>15</v>
      </c>
      <c r="B19" s="21">
        <v>382794</v>
      </c>
      <c r="C19" s="21">
        <v>799565</v>
      </c>
      <c r="D19" s="21">
        <v>1389000</v>
      </c>
      <c r="E19" s="21">
        <v>1276274</v>
      </c>
      <c r="F19" s="21">
        <v>0</v>
      </c>
      <c r="G19" s="21">
        <v>186914</v>
      </c>
      <c r="H19" s="22">
        <v>0</v>
      </c>
      <c r="I19" s="8">
        <v>930237</v>
      </c>
    </row>
    <row r="20" spans="1:9" x14ac:dyDescent="0.25">
      <c r="A20" t="s">
        <v>16</v>
      </c>
      <c r="B20" s="21">
        <v>6292513</v>
      </c>
      <c r="C20" s="21">
        <v>6358313</v>
      </c>
      <c r="D20" s="21">
        <v>6424213</v>
      </c>
      <c r="E20" s="21">
        <v>6460112</v>
      </c>
      <c r="F20" s="21">
        <v>6501013</v>
      </c>
      <c r="G20" s="21">
        <v>3380640</v>
      </c>
      <c r="H20" s="22">
        <v>3265350</v>
      </c>
      <c r="I20" s="8">
        <v>3866403</v>
      </c>
    </row>
    <row r="21" spans="1:9" x14ac:dyDescent="0.25">
      <c r="A21" t="s">
        <v>17</v>
      </c>
      <c r="B21" s="21">
        <v>197751</v>
      </c>
      <c r="C21" s="21">
        <v>1147191</v>
      </c>
      <c r="D21" s="21">
        <v>1142476</v>
      </c>
      <c r="E21" s="21">
        <v>601211</v>
      </c>
      <c r="F21" s="21">
        <v>503584</v>
      </c>
      <c r="G21" s="21">
        <v>483712</v>
      </c>
      <c r="H21" s="22">
        <v>675949</v>
      </c>
      <c r="I21" s="8">
        <v>347872</v>
      </c>
    </row>
    <row r="22" spans="1:9" x14ac:dyDescent="0.25">
      <c r="A22" t="s">
        <v>18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8">
        <v>0</v>
      </c>
    </row>
    <row r="23" spans="1:9" x14ac:dyDescent="0.25">
      <c r="A23" t="s">
        <v>19</v>
      </c>
      <c r="B23" s="21">
        <v>50786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8">
        <v>0</v>
      </c>
    </row>
    <row r="24" spans="1:9" x14ac:dyDescent="0.25">
      <c r="A24" t="s">
        <v>20</v>
      </c>
      <c r="B24" s="21">
        <v>1174810</v>
      </c>
      <c r="C24" s="21">
        <v>0</v>
      </c>
      <c r="D24" s="21">
        <v>0</v>
      </c>
      <c r="E24" s="21">
        <v>0</v>
      </c>
      <c r="F24" s="21">
        <v>0</v>
      </c>
      <c r="G24" s="21">
        <v>27284</v>
      </c>
      <c r="H24" s="22">
        <v>29034</v>
      </c>
      <c r="I24" s="8">
        <v>2512979</v>
      </c>
    </row>
    <row r="25" spans="1:9" x14ac:dyDescent="0.25">
      <c r="A25" t="s">
        <v>21</v>
      </c>
      <c r="B25" s="21">
        <v>27498793</v>
      </c>
      <c r="C25" s="21">
        <v>10025000</v>
      </c>
      <c r="D25" s="21">
        <v>16480313.810000001</v>
      </c>
      <c r="E25" s="21">
        <v>21177391</v>
      </c>
      <c r="F25" s="21">
        <v>16133278</v>
      </c>
      <c r="G25" s="21">
        <v>14833200</v>
      </c>
      <c r="H25" s="22">
        <v>27809333</v>
      </c>
      <c r="I25" s="8">
        <v>110850985</v>
      </c>
    </row>
    <row r="26" spans="1:9" x14ac:dyDescent="0.25">
      <c r="A26" t="s">
        <v>22</v>
      </c>
      <c r="B26" s="21">
        <v>38454744</v>
      </c>
      <c r="C26" s="21">
        <v>36151381</v>
      </c>
      <c r="D26" s="21">
        <v>39430213</v>
      </c>
      <c r="E26" s="21">
        <v>40943688</v>
      </c>
      <c r="F26" s="21">
        <v>43084588</v>
      </c>
      <c r="G26" s="21">
        <v>48915712</v>
      </c>
      <c r="H26" s="22">
        <v>42912848</v>
      </c>
      <c r="I26" s="8">
        <v>13000000</v>
      </c>
    </row>
    <row r="27" spans="1:9" x14ac:dyDescent="0.25">
      <c r="A27" t="s">
        <v>23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2">
        <v>5000000</v>
      </c>
      <c r="I27" s="8">
        <v>1800000</v>
      </c>
    </row>
    <row r="28" spans="1:9" x14ac:dyDescent="0.25">
      <c r="A28" t="s">
        <v>24</v>
      </c>
      <c r="B28" s="21">
        <v>1697038</v>
      </c>
      <c r="C28" s="21">
        <v>1057749</v>
      </c>
      <c r="D28" s="21">
        <v>1919962</v>
      </c>
      <c r="E28" s="21">
        <v>2605330.41</v>
      </c>
      <c r="F28" s="21">
        <v>4051342</v>
      </c>
      <c r="G28" s="21">
        <v>3094780.79</v>
      </c>
      <c r="H28" s="22">
        <v>1339465</v>
      </c>
      <c r="I28" s="8">
        <v>8436802</v>
      </c>
    </row>
    <row r="29" spans="1:9" x14ac:dyDescent="0.25">
      <c r="A29" t="s">
        <v>25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2">
        <v>0</v>
      </c>
      <c r="I29" s="8">
        <v>0</v>
      </c>
    </row>
    <row r="30" spans="1:9" x14ac:dyDescent="0.25">
      <c r="A30" t="s">
        <v>26</v>
      </c>
      <c r="B30" s="21">
        <v>2897877</v>
      </c>
      <c r="C30" s="21">
        <v>2975456</v>
      </c>
      <c r="D30" s="21">
        <v>3031515</v>
      </c>
      <c r="E30" s="21">
        <v>3413715</v>
      </c>
      <c r="F30" s="21">
        <v>2249838</v>
      </c>
      <c r="G30" s="21">
        <v>1576941</v>
      </c>
      <c r="H30" s="22">
        <v>442623</v>
      </c>
      <c r="I30" s="8">
        <v>405411</v>
      </c>
    </row>
    <row r="31" spans="1:9" x14ac:dyDescent="0.25">
      <c r="A31" t="s">
        <v>27</v>
      </c>
      <c r="B31" s="21">
        <v>3011465</v>
      </c>
      <c r="C31" s="21">
        <v>4776230</v>
      </c>
      <c r="D31" s="21">
        <v>4714751</v>
      </c>
      <c r="E31" s="21">
        <v>3826823</v>
      </c>
      <c r="F31" s="21">
        <v>3912145</v>
      </c>
      <c r="G31" s="21">
        <v>3608288.28</v>
      </c>
      <c r="H31" s="22">
        <v>7105615</v>
      </c>
      <c r="I31" s="8">
        <v>6866652</v>
      </c>
    </row>
    <row r="32" spans="1:9" x14ac:dyDescent="0.25">
      <c r="A32" t="s">
        <v>28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>
        <v>100000</v>
      </c>
      <c r="I32" s="8">
        <v>100000</v>
      </c>
    </row>
    <row r="33" spans="1:9" x14ac:dyDescent="0.25">
      <c r="A33" t="s">
        <v>29</v>
      </c>
      <c r="B33" s="21">
        <v>4015807</v>
      </c>
      <c r="C33" s="21">
        <v>4148358</v>
      </c>
      <c r="D33" s="21">
        <v>3800000</v>
      </c>
      <c r="E33" s="21">
        <v>0</v>
      </c>
      <c r="F33" s="21">
        <v>0</v>
      </c>
      <c r="G33" s="21">
        <v>0</v>
      </c>
      <c r="H33" s="22">
        <v>0</v>
      </c>
      <c r="I33" s="8">
        <v>0</v>
      </c>
    </row>
    <row r="34" spans="1:9" x14ac:dyDescent="0.25">
      <c r="A34" t="s">
        <v>30</v>
      </c>
      <c r="B34" s="21">
        <v>5011023</v>
      </c>
      <c r="C34" s="21">
        <v>4850668</v>
      </c>
      <c r="D34" s="21">
        <v>4843563</v>
      </c>
      <c r="E34" s="21">
        <v>3088056</v>
      </c>
      <c r="F34" s="21">
        <v>0</v>
      </c>
      <c r="G34" s="21">
        <v>0</v>
      </c>
      <c r="H34" s="22">
        <v>0</v>
      </c>
      <c r="I34" s="8">
        <v>0</v>
      </c>
    </row>
    <row r="35" spans="1:9" x14ac:dyDescent="0.25">
      <c r="A35" t="s">
        <v>31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  <c r="I35" s="8">
        <v>0</v>
      </c>
    </row>
    <row r="36" spans="1:9" x14ac:dyDescent="0.25">
      <c r="A36" t="s">
        <v>32</v>
      </c>
      <c r="B36" s="21">
        <v>871325</v>
      </c>
      <c r="C36" s="21">
        <v>885982</v>
      </c>
      <c r="D36" s="21">
        <v>1529691</v>
      </c>
      <c r="E36" s="21">
        <v>1598234</v>
      </c>
      <c r="F36" s="21">
        <v>1563984</v>
      </c>
      <c r="G36" s="21">
        <v>1510048</v>
      </c>
      <c r="H36" s="22">
        <v>1879150.4300000002</v>
      </c>
      <c r="I36" s="8">
        <v>3526805</v>
      </c>
    </row>
    <row r="37" spans="1:9" x14ac:dyDescent="0.25">
      <c r="A37" t="s">
        <v>33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8">
        <v>0</v>
      </c>
    </row>
    <row r="38" spans="1:9" x14ac:dyDescent="0.25">
      <c r="A38" t="s">
        <v>110</v>
      </c>
      <c r="B38" s="21">
        <v>0</v>
      </c>
      <c r="C38" s="21">
        <v>0</v>
      </c>
      <c r="D38" s="21">
        <v>0</v>
      </c>
      <c r="E38" s="21">
        <v>0</v>
      </c>
      <c r="F38" s="24">
        <v>0</v>
      </c>
      <c r="G38" s="21">
        <v>0</v>
      </c>
      <c r="H38" s="22">
        <v>0</v>
      </c>
      <c r="I38" s="8">
        <v>0</v>
      </c>
    </row>
    <row r="39" spans="1:9" x14ac:dyDescent="0.25">
      <c r="A39" t="s">
        <v>34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128000</v>
      </c>
      <c r="H39" s="22">
        <v>0</v>
      </c>
      <c r="I39" s="8">
        <v>0</v>
      </c>
    </row>
    <row r="40" spans="1:9" x14ac:dyDescent="0.25">
      <c r="A40" t="s">
        <v>35</v>
      </c>
      <c r="B40" s="21">
        <v>13200</v>
      </c>
      <c r="C40" s="21">
        <v>13200</v>
      </c>
      <c r="D40" s="21">
        <v>13200</v>
      </c>
      <c r="E40" s="21">
        <v>13200</v>
      </c>
      <c r="F40" s="21">
        <v>11200</v>
      </c>
      <c r="G40" s="21">
        <v>13200</v>
      </c>
      <c r="H40" s="22">
        <v>13200</v>
      </c>
      <c r="I40" s="8">
        <v>7431</v>
      </c>
    </row>
    <row r="41" spans="1:9" ht="15.6" customHeight="1" x14ac:dyDescent="0.25">
      <c r="A41" t="s">
        <v>111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2">
        <v>0</v>
      </c>
      <c r="I41" s="8">
        <v>0</v>
      </c>
    </row>
    <row r="42" spans="1:9" x14ac:dyDescent="0.25">
      <c r="A42" t="s">
        <v>36</v>
      </c>
      <c r="B42" s="21">
        <v>29496643</v>
      </c>
      <c r="C42" s="21">
        <v>34591678</v>
      </c>
      <c r="D42" s="21">
        <v>37826498</v>
      </c>
      <c r="E42" s="21">
        <v>29723076</v>
      </c>
      <c r="F42" s="21">
        <v>38601954</v>
      </c>
      <c r="G42" s="21">
        <v>15967115.789999999</v>
      </c>
      <c r="H42" s="22">
        <v>11007754</v>
      </c>
      <c r="I42" s="8">
        <v>15822803</v>
      </c>
    </row>
    <row r="43" spans="1:9" x14ac:dyDescent="0.25">
      <c r="A43" t="s">
        <v>37</v>
      </c>
      <c r="B43" s="21">
        <v>242500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2">
        <v>0</v>
      </c>
      <c r="I43" s="8">
        <v>0</v>
      </c>
    </row>
    <row r="44" spans="1:9" x14ac:dyDescent="0.25">
      <c r="A44" t="s">
        <v>38</v>
      </c>
      <c r="B44" s="21">
        <v>10416602</v>
      </c>
      <c r="C44" s="21">
        <v>10821193</v>
      </c>
      <c r="D44" s="21">
        <v>10810639</v>
      </c>
      <c r="E44" s="21">
        <v>10959124</v>
      </c>
      <c r="F44" s="21">
        <v>11170045</v>
      </c>
      <c r="G44" s="21">
        <v>11316055</v>
      </c>
      <c r="H44" s="22">
        <v>9746143</v>
      </c>
      <c r="I44" s="8">
        <v>14441538</v>
      </c>
    </row>
    <row r="45" spans="1:9" x14ac:dyDescent="0.25">
      <c r="A45" t="s">
        <v>39</v>
      </c>
      <c r="B45" s="21">
        <v>0</v>
      </c>
      <c r="C45" s="21">
        <v>0</v>
      </c>
      <c r="D45" s="21">
        <v>0</v>
      </c>
      <c r="E45" s="21">
        <v>0</v>
      </c>
      <c r="F45" s="21">
        <v>8687012</v>
      </c>
      <c r="G45" s="21">
        <v>12906543</v>
      </c>
      <c r="H45" s="22">
        <v>12449259</v>
      </c>
      <c r="I45" s="8">
        <v>9767446</v>
      </c>
    </row>
    <row r="46" spans="1:9" x14ac:dyDescent="0.25">
      <c r="A46" t="s">
        <v>53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2">
        <v>0</v>
      </c>
      <c r="I46" s="8">
        <v>0</v>
      </c>
    </row>
    <row r="47" spans="1:9" x14ac:dyDescent="0.25">
      <c r="A47" t="s">
        <v>40</v>
      </c>
      <c r="B47" s="21">
        <v>7084491</v>
      </c>
      <c r="C47" s="21">
        <v>4428000</v>
      </c>
      <c r="D47" s="21">
        <v>3925131</v>
      </c>
      <c r="E47" s="21">
        <v>4554985</v>
      </c>
      <c r="F47" s="21">
        <v>10948477</v>
      </c>
      <c r="G47" s="21">
        <v>14583041</v>
      </c>
      <c r="H47" s="22">
        <v>16595656</v>
      </c>
      <c r="I47" s="8">
        <v>0</v>
      </c>
    </row>
    <row r="48" spans="1:9" x14ac:dyDescent="0.25">
      <c r="A48" t="s">
        <v>41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2">
        <v>0</v>
      </c>
      <c r="I48" s="8">
        <v>0</v>
      </c>
    </row>
    <row r="49" spans="1:10" x14ac:dyDescent="0.25">
      <c r="A49" t="s">
        <v>42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8">
        <v>0</v>
      </c>
    </row>
    <row r="50" spans="1:10" x14ac:dyDescent="0.25">
      <c r="A50" t="s">
        <v>43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2">
        <v>0</v>
      </c>
      <c r="I50" s="8">
        <v>0</v>
      </c>
    </row>
    <row r="51" spans="1:10" x14ac:dyDescent="0.25">
      <c r="A51" t="s">
        <v>44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8">
        <v>0</v>
      </c>
    </row>
    <row r="52" spans="1:10" x14ac:dyDescent="0.25">
      <c r="A52" t="s">
        <v>45</v>
      </c>
      <c r="B52" s="21">
        <v>1147022</v>
      </c>
      <c r="C52" s="21">
        <v>953015</v>
      </c>
      <c r="D52" s="21">
        <v>1004333</v>
      </c>
      <c r="E52" s="21">
        <v>922341</v>
      </c>
      <c r="F52" s="21">
        <v>750000</v>
      </c>
      <c r="G52" s="21">
        <v>1750000</v>
      </c>
      <c r="H52" s="22">
        <v>750000</v>
      </c>
      <c r="I52" s="8">
        <v>750000</v>
      </c>
    </row>
    <row r="53" spans="1:10" x14ac:dyDescent="0.25">
      <c r="A53" t="s">
        <v>46</v>
      </c>
      <c r="B53" s="21">
        <v>10034548</v>
      </c>
      <c r="C53" s="21">
        <v>7118002</v>
      </c>
      <c r="D53" s="21">
        <v>8007075</v>
      </c>
      <c r="E53" s="21">
        <v>5503136</v>
      </c>
      <c r="F53" s="21">
        <v>6248881</v>
      </c>
      <c r="G53" s="21">
        <v>7307138</v>
      </c>
      <c r="H53" s="22">
        <v>7641521.29</v>
      </c>
      <c r="I53" s="8">
        <v>6312469</v>
      </c>
    </row>
    <row r="54" spans="1:10" x14ac:dyDescent="0.25">
      <c r="A54" t="s">
        <v>54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8">
        <v>0</v>
      </c>
      <c r="J54" s="25"/>
    </row>
    <row r="55" spans="1:10" x14ac:dyDescent="0.25">
      <c r="A55" t="s">
        <v>47</v>
      </c>
      <c r="B55" s="21">
        <v>0</v>
      </c>
      <c r="C55" s="21">
        <v>0</v>
      </c>
      <c r="D55" s="21">
        <v>0</v>
      </c>
      <c r="E55" s="21">
        <v>8900000</v>
      </c>
      <c r="F55" s="21">
        <v>4200000</v>
      </c>
      <c r="G55" s="21">
        <v>12263921</v>
      </c>
      <c r="H55" s="22">
        <v>0</v>
      </c>
      <c r="I55" s="8">
        <v>15000000</v>
      </c>
      <c r="J55" s="26"/>
    </row>
    <row r="56" spans="1:10" x14ac:dyDescent="0.25">
      <c r="A56" t="s">
        <v>48</v>
      </c>
      <c r="B56" s="21">
        <v>9400345</v>
      </c>
      <c r="C56" s="21">
        <v>19488879</v>
      </c>
      <c r="D56" s="21">
        <v>17233413</v>
      </c>
      <c r="E56" s="21">
        <v>20267682</v>
      </c>
      <c r="F56" s="21">
        <v>30940510</v>
      </c>
      <c r="G56" s="21">
        <v>18501897</v>
      </c>
      <c r="H56" s="22">
        <v>19553626</v>
      </c>
      <c r="I56" s="8">
        <v>5000000</v>
      </c>
    </row>
    <row r="57" spans="1:10" x14ac:dyDescent="0.25">
      <c r="A57" t="s">
        <v>49</v>
      </c>
      <c r="B57" s="21">
        <v>1485264</v>
      </c>
      <c r="C57" s="21">
        <v>0</v>
      </c>
      <c r="D57" s="21">
        <v>1606279</v>
      </c>
      <c r="E57" s="21">
        <v>1404500</v>
      </c>
      <c r="F57" s="21">
        <v>900380</v>
      </c>
      <c r="G57" s="21">
        <v>967350</v>
      </c>
      <c r="H57" s="22">
        <v>604951</v>
      </c>
      <c r="I57" s="8">
        <v>13268319</v>
      </c>
    </row>
    <row r="58" spans="1:10" x14ac:dyDescent="0.25">
      <c r="A58" t="s">
        <v>50</v>
      </c>
      <c r="B58" s="22">
        <v>48053476</v>
      </c>
      <c r="C58" s="22">
        <v>44653886</v>
      </c>
      <c r="D58" s="22">
        <v>46263295</v>
      </c>
      <c r="E58" s="22">
        <v>46346256</v>
      </c>
      <c r="F58" s="22">
        <v>40931345</v>
      </c>
      <c r="G58" s="22">
        <v>50862170</v>
      </c>
      <c r="H58" s="22">
        <v>43696012</v>
      </c>
      <c r="I58" s="8">
        <v>24238143</v>
      </c>
    </row>
    <row r="59" spans="1:10" x14ac:dyDescent="0.25">
      <c r="A59" s="39" t="s">
        <v>51</v>
      </c>
      <c r="B59" s="60">
        <v>1642360</v>
      </c>
      <c r="C59" s="60">
        <v>1953544</v>
      </c>
      <c r="D59" s="60">
        <v>0</v>
      </c>
      <c r="E59" s="60">
        <v>0</v>
      </c>
      <c r="F59" s="60">
        <v>0</v>
      </c>
      <c r="G59" s="61">
        <v>0</v>
      </c>
      <c r="H59" s="61">
        <v>0</v>
      </c>
      <c r="I59" s="16">
        <v>0</v>
      </c>
    </row>
    <row r="60" spans="1:10" x14ac:dyDescent="0.25">
      <c r="A60" t="s">
        <v>76</v>
      </c>
      <c r="B60" s="21">
        <v>272349403</v>
      </c>
      <c r="C60" s="21">
        <v>254939921</v>
      </c>
      <c r="D60" s="21">
        <v>250688400.81</v>
      </c>
      <c r="E60" s="21">
        <v>262771934.78</v>
      </c>
      <c r="F60" s="21">
        <v>267815078</v>
      </c>
      <c r="G60" s="21">
        <v>256351459.46000001</v>
      </c>
      <c r="H60" s="22">
        <v>243703415.00999999</v>
      </c>
      <c r="I60" s="8">
        <f>SUM(I1:I59)</f>
        <v>344605871</v>
      </c>
    </row>
    <row r="61" spans="1:10" x14ac:dyDescent="0.25">
      <c r="A61" t="s">
        <v>60</v>
      </c>
      <c r="B61" s="27">
        <v>32</v>
      </c>
      <c r="C61" s="27">
        <v>29</v>
      </c>
      <c r="D61" s="27">
        <v>28</v>
      </c>
      <c r="E61" s="27">
        <v>29</v>
      </c>
      <c r="F61" s="27">
        <v>28</v>
      </c>
      <c r="G61" s="27">
        <v>30</v>
      </c>
      <c r="H61">
        <v>28</v>
      </c>
      <c r="I61">
        <f>COUNTIF(I2:I59,"&gt;0")</f>
        <v>32</v>
      </c>
    </row>
    <row r="62" spans="1:10" x14ac:dyDescent="0.25">
      <c r="A62" s="74" t="s">
        <v>84</v>
      </c>
      <c r="B62" s="74"/>
      <c r="C62" s="74"/>
      <c r="D62" s="74"/>
      <c r="E62" s="74"/>
      <c r="F62" s="74"/>
    </row>
    <row r="66" spans="8:9" x14ac:dyDescent="0.25">
      <c r="H66" s="70">
        <f>(I60/H60)-100%</f>
        <v>0.41403792386684302</v>
      </c>
      <c r="I66" t="s">
        <v>124</v>
      </c>
    </row>
  </sheetData>
  <mergeCells count="2">
    <mergeCell ref="A62:F62"/>
    <mergeCell ref="A1:H1"/>
  </mergeCells>
  <phoneticPr fontId="3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FEBC7-F31B-44B6-8F74-E5FF37E9ED8F}">
  <dimension ref="A1:G66"/>
  <sheetViews>
    <sheetView zoomScale="95" zoomScaleNormal="95" workbookViewId="0">
      <selection activeCell="F66" sqref="F66"/>
    </sheetView>
  </sheetViews>
  <sheetFormatPr defaultRowHeight="15" x14ac:dyDescent="0.25"/>
  <cols>
    <col min="1" max="1" width="18" style="1" customWidth="1"/>
    <col min="2" max="2" width="17.85546875" style="3" customWidth="1"/>
    <col min="3" max="4" width="17.5703125" style="9" customWidth="1"/>
    <col min="5" max="5" width="17.7109375" style="4" customWidth="1"/>
    <col min="6" max="6" width="15.85546875" customWidth="1"/>
    <col min="7" max="7" width="11.7109375" bestFit="1" customWidth="1"/>
  </cols>
  <sheetData>
    <row r="1" spans="1:6" ht="21.6" customHeight="1" x14ac:dyDescent="0.25">
      <c r="A1" s="76" t="s">
        <v>114</v>
      </c>
      <c r="B1" s="76"/>
      <c r="C1" s="76"/>
      <c r="D1" s="76"/>
      <c r="E1" s="76"/>
    </row>
    <row r="2" spans="1:6" ht="30.6" customHeight="1" x14ac:dyDescent="0.25">
      <c r="A2" s="14" t="s">
        <v>85</v>
      </c>
      <c r="B2" s="29" t="s">
        <v>86</v>
      </c>
      <c r="C2" s="14" t="s">
        <v>87</v>
      </c>
      <c r="D2" s="14" t="s">
        <v>88</v>
      </c>
      <c r="E2" s="30" t="s">
        <v>89</v>
      </c>
      <c r="F2" s="14" t="s">
        <v>113</v>
      </c>
    </row>
    <row r="3" spans="1:6" x14ac:dyDescent="0.25">
      <c r="A3" t="s">
        <v>1</v>
      </c>
      <c r="B3" s="8">
        <v>0</v>
      </c>
      <c r="C3" s="8">
        <v>0</v>
      </c>
      <c r="D3" s="8">
        <v>0</v>
      </c>
      <c r="E3" s="31">
        <v>250000</v>
      </c>
      <c r="F3" s="8">
        <v>232500</v>
      </c>
    </row>
    <row r="4" spans="1:6" x14ac:dyDescent="0.25">
      <c r="A4" t="s">
        <v>2</v>
      </c>
      <c r="B4" s="8">
        <v>0</v>
      </c>
      <c r="C4" s="8">
        <v>0</v>
      </c>
      <c r="D4" s="8">
        <v>0</v>
      </c>
      <c r="E4" s="8">
        <v>0</v>
      </c>
      <c r="F4" s="8">
        <v>0</v>
      </c>
    </row>
    <row r="5" spans="1:6" x14ac:dyDescent="0.25">
      <c r="A5" t="s">
        <v>55</v>
      </c>
      <c r="B5" s="8">
        <v>0</v>
      </c>
      <c r="C5" s="30">
        <v>0</v>
      </c>
      <c r="D5" s="30">
        <v>0</v>
      </c>
      <c r="E5" s="8">
        <v>0</v>
      </c>
      <c r="F5" s="8">
        <v>0</v>
      </c>
    </row>
    <row r="6" spans="1:6" x14ac:dyDescent="0.25">
      <c r="A6" t="s">
        <v>3</v>
      </c>
      <c r="B6" s="8">
        <v>4144407</v>
      </c>
      <c r="C6" s="30">
        <v>5046869</v>
      </c>
      <c r="D6" s="30">
        <v>6678484.5600000005</v>
      </c>
      <c r="E6" s="8">
        <v>0</v>
      </c>
      <c r="F6" s="8">
        <v>3342818</v>
      </c>
    </row>
    <row r="7" spans="1:6" x14ac:dyDescent="0.25">
      <c r="A7" t="s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5">
      <c r="A8" t="s">
        <v>5</v>
      </c>
      <c r="B8" s="8">
        <v>0</v>
      </c>
      <c r="C8" s="30">
        <v>15000000</v>
      </c>
      <c r="D8" s="19">
        <v>8759747.9500000011</v>
      </c>
      <c r="E8" s="8">
        <v>0</v>
      </c>
      <c r="F8" s="8">
        <v>467170</v>
      </c>
    </row>
    <row r="9" spans="1:6" x14ac:dyDescent="0.25">
      <c r="A9" t="s">
        <v>6</v>
      </c>
      <c r="B9" s="8">
        <v>0</v>
      </c>
      <c r="C9" s="30">
        <v>0</v>
      </c>
      <c r="D9" s="30">
        <v>2650994.6</v>
      </c>
      <c r="E9" s="8">
        <v>0</v>
      </c>
      <c r="F9" s="8">
        <v>400000</v>
      </c>
    </row>
    <row r="10" spans="1:6" x14ac:dyDescent="0.25">
      <c r="A10" t="s">
        <v>7</v>
      </c>
      <c r="B10" s="8">
        <v>0</v>
      </c>
      <c r="C10" s="30">
        <v>0</v>
      </c>
      <c r="D10" s="30">
        <v>0</v>
      </c>
      <c r="E10" s="8">
        <v>0</v>
      </c>
      <c r="F10" s="8">
        <v>0</v>
      </c>
    </row>
    <row r="11" spans="1:6" x14ac:dyDescent="0.25">
      <c r="A11" t="s">
        <v>8</v>
      </c>
      <c r="B11" s="8">
        <v>0</v>
      </c>
      <c r="C11" s="30">
        <v>0</v>
      </c>
      <c r="D11" s="30">
        <v>0</v>
      </c>
      <c r="E11" s="8">
        <v>0</v>
      </c>
      <c r="F11" s="8">
        <v>0</v>
      </c>
    </row>
    <row r="12" spans="1:6" x14ac:dyDescent="0.25">
      <c r="A12" t="s">
        <v>9</v>
      </c>
      <c r="B12" s="8">
        <v>0</v>
      </c>
      <c r="C12" s="30">
        <v>0</v>
      </c>
      <c r="D12" s="30">
        <v>0</v>
      </c>
      <c r="E12" s="8">
        <v>0</v>
      </c>
      <c r="F12" s="8">
        <v>0</v>
      </c>
    </row>
    <row r="13" spans="1:6" x14ac:dyDescent="0.25">
      <c r="A13" t="s">
        <v>10</v>
      </c>
      <c r="B13" s="8">
        <v>226700</v>
      </c>
      <c r="C13" s="30">
        <v>120000</v>
      </c>
      <c r="D13" s="30">
        <v>50000</v>
      </c>
      <c r="E13" s="8">
        <v>0</v>
      </c>
      <c r="F13" s="8">
        <v>511200</v>
      </c>
    </row>
    <row r="14" spans="1:6" x14ac:dyDescent="0.25">
      <c r="A14" t="s">
        <v>11</v>
      </c>
      <c r="B14" s="8">
        <v>0</v>
      </c>
      <c r="C14" s="30">
        <v>0</v>
      </c>
      <c r="D14" s="30">
        <v>0</v>
      </c>
      <c r="E14" s="8">
        <v>0</v>
      </c>
      <c r="F14" s="8">
        <v>0</v>
      </c>
    </row>
    <row r="15" spans="1:6" x14ac:dyDescent="0.25">
      <c r="A15" t="s">
        <v>52</v>
      </c>
      <c r="B15" s="8">
        <v>0</v>
      </c>
      <c r="C15" s="30">
        <v>0</v>
      </c>
      <c r="D15" s="30">
        <v>0</v>
      </c>
      <c r="E15" s="8">
        <v>0</v>
      </c>
      <c r="F15" s="8">
        <v>0</v>
      </c>
    </row>
    <row r="16" spans="1:6" x14ac:dyDescent="0.25">
      <c r="A16" t="s">
        <v>12</v>
      </c>
      <c r="B16" s="8">
        <v>0</v>
      </c>
      <c r="C16" s="30">
        <v>0</v>
      </c>
      <c r="D16" s="30">
        <v>0</v>
      </c>
      <c r="E16" s="8">
        <v>0</v>
      </c>
      <c r="F16" s="8">
        <v>0</v>
      </c>
    </row>
    <row r="17" spans="1:6" x14ac:dyDescent="0.25">
      <c r="A17" t="s">
        <v>13</v>
      </c>
      <c r="B17" s="8">
        <v>0</v>
      </c>
      <c r="C17" s="30">
        <v>0</v>
      </c>
      <c r="D17" s="30">
        <v>0</v>
      </c>
      <c r="E17" s="8">
        <v>0</v>
      </c>
      <c r="F17" s="8">
        <v>1778170</v>
      </c>
    </row>
    <row r="18" spans="1:6" x14ac:dyDescent="0.25">
      <c r="A18" t="s">
        <v>14</v>
      </c>
      <c r="B18" s="8">
        <v>0</v>
      </c>
      <c r="C18" s="30">
        <v>0</v>
      </c>
      <c r="D18" s="30">
        <v>16447463</v>
      </c>
      <c r="E18" s="32">
        <v>10285072.93</v>
      </c>
      <c r="F18" s="8">
        <v>699733</v>
      </c>
    </row>
    <row r="19" spans="1:6" x14ac:dyDescent="0.25">
      <c r="A19" t="s">
        <v>15</v>
      </c>
      <c r="B19" s="8">
        <v>0</v>
      </c>
      <c r="C19" s="30">
        <v>506959</v>
      </c>
      <c r="D19" s="30">
        <v>374878.65</v>
      </c>
      <c r="E19" s="8">
        <v>0</v>
      </c>
      <c r="F19" s="8">
        <v>784723</v>
      </c>
    </row>
    <row r="20" spans="1:6" x14ac:dyDescent="0.25">
      <c r="A20" t="s">
        <v>16</v>
      </c>
      <c r="B20" s="8">
        <v>0</v>
      </c>
      <c r="C20" s="30">
        <v>0</v>
      </c>
      <c r="D20" s="30">
        <v>0</v>
      </c>
      <c r="E20" s="8">
        <v>0</v>
      </c>
      <c r="F20" s="8">
        <v>402998</v>
      </c>
    </row>
    <row r="21" spans="1:6" x14ac:dyDescent="0.25">
      <c r="A21" t="s">
        <v>17</v>
      </c>
      <c r="B21" s="8">
        <v>0</v>
      </c>
      <c r="C21" s="30">
        <v>0</v>
      </c>
      <c r="D21" s="30">
        <v>0</v>
      </c>
      <c r="E21" s="8">
        <v>0</v>
      </c>
      <c r="F21" s="8">
        <v>120000</v>
      </c>
    </row>
    <row r="22" spans="1:6" x14ac:dyDescent="0.25">
      <c r="A22" t="s">
        <v>18</v>
      </c>
      <c r="B22" s="8">
        <v>78000</v>
      </c>
      <c r="C22" s="30">
        <v>0</v>
      </c>
      <c r="D22" s="30">
        <v>0</v>
      </c>
      <c r="E22" s="8">
        <v>0</v>
      </c>
      <c r="F22" s="8">
        <v>12000</v>
      </c>
    </row>
    <row r="23" spans="1:6" x14ac:dyDescent="0.25">
      <c r="A23" t="s">
        <v>19</v>
      </c>
      <c r="B23" s="8">
        <v>0</v>
      </c>
      <c r="C23" s="30">
        <v>0</v>
      </c>
      <c r="D23" s="30">
        <v>0</v>
      </c>
      <c r="E23" s="8">
        <v>0</v>
      </c>
      <c r="F23" s="8">
        <v>0</v>
      </c>
    </row>
    <row r="24" spans="1:6" x14ac:dyDescent="0.25">
      <c r="A24" t="s">
        <v>20</v>
      </c>
      <c r="B24" s="8">
        <v>0</v>
      </c>
      <c r="C24" s="30">
        <v>0</v>
      </c>
      <c r="D24" s="30">
        <v>493294.96</v>
      </c>
      <c r="E24" s="8">
        <v>0</v>
      </c>
      <c r="F24" s="8">
        <v>207850</v>
      </c>
    </row>
    <row r="25" spans="1:6" x14ac:dyDescent="0.25">
      <c r="A25" t="s">
        <v>21</v>
      </c>
      <c r="B25" s="8">
        <v>0</v>
      </c>
      <c r="C25" s="30">
        <v>0</v>
      </c>
      <c r="D25" s="30">
        <v>0</v>
      </c>
      <c r="E25" s="8">
        <v>0</v>
      </c>
      <c r="F25" s="8">
        <v>0</v>
      </c>
    </row>
    <row r="26" spans="1:6" x14ac:dyDescent="0.25">
      <c r="A26" t="s">
        <v>22</v>
      </c>
      <c r="B26" s="8">
        <v>59000000</v>
      </c>
      <c r="C26" s="30">
        <v>86956312</v>
      </c>
      <c r="D26" s="33">
        <v>72854218</v>
      </c>
      <c r="E26" s="32">
        <v>96697471</v>
      </c>
      <c r="F26" s="8">
        <v>182639653</v>
      </c>
    </row>
    <row r="27" spans="1:6" x14ac:dyDescent="0.25">
      <c r="A27" t="s">
        <v>23</v>
      </c>
      <c r="B27" s="8">
        <v>0</v>
      </c>
      <c r="C27" s="30">
        <v>7950000</v>
      </c>
      <c r="D27" s="30">
        <v>7900000</v>
      </c>
      <c r="E27" s="8">
        <v>0</v>
      </c>
      <c r="F27" s="8">
        <v>3167500</v>
      </c>
    </row>
    <row r="28" spans="1:6" x14ac:dyDescent="0.25">
      <c r="A28" t="s">
        <v>24</v>
      </c>
      <c r="B28" s="8">
        <v>0</v>
      </c>
      <c r="C28" s="30">
        <v>0</v>
      </c>
      <c r="D28" s="30">
        <v>0</v>
      </c>
      <c r="E28" s="8">
        <v>0</v>
      </c>
      <c r="F28" s="8">
        <v>1145000</v>
      </c>
    </row>
    <row r="29" spans="1:6" x14ac:dyDescent="0.25">
      <c r="A29" t="s">
        <v>25</v>
      </c>
      <c r="B29" s="8">
        <v>0</v>
      </c>
      <c r="C29" s="30">
        <v>0</v>
      </c>
      <c r="D29" s="30">
        <v>0</v>
      </c>
      <c r="E29" s="8">
        <v>0</v>
      </c>
      <c r="F29" s="8">
        <v>0</v>
      </c>
    </row>
    <row r="30" spans="1:6" x14ac:dyDescent="0.25">
      <c r="A30" t="s">
        <v>26</v>
      </c>
      <c r="B30" s="8">
        <v>0</v>
      </c>
      <c r="C30" s="30">
        <v>500000</v>
      </c>
      <c r="D30" s="30">
        <v>1075450</v>
      </c>
      <c r="E30" s="8">
        <v>0</v>
      </c>
      <c r="F30" s="8">
        <v>848621</v>
      </c>
    </row>
    <row r="31" spans="1:6" x14ac:dyDescent="0.25">
      <c r="A31" t="s">
        <v>27</v>
      </c>
      <c r="B31" s="8">
        <v>0</v>
      </c>
      <c r="C31" s="30">
        <v>0</v>
      </c>
      <c r="D31" s="30">
        <v>20000</v>
      </c>
      <c r="E31" s="8">
        <v>0</v>
      </c>
      <c r="F31" s="8">
        <v>456000.15999999992</v>
      </c>
    </row>
    <row r="32" spans="1:6" x14ac:dyDescent="0.25">
      <c r="A32" t="s">
        <v>28</v>
      </c>
      <c r="B32" s="8">
        <v>0</v>
      </c>
      <c r="C32" s="30">
        <v>0</v>
      </c>
      <c r="D32" s="30">
        <v>0</v>
      </c>
      <c r="E32" s="31">
        <v>76285.460000000006</v>
      </c>
      <c r="F32" s="8">
        <v>131639</v>
      </c>
    </row>
    <row r="33" spans="1:6" x14ac:dyDescent="0.25">
      <c r="A33" t="s">
        <v>29</v>
      </c>
      <c r="B33" s="8">
        <v>3243821</v>
      </c>
      <c r="C33" s="30">
        <v>3229437</v>
      </c>
      <c r="D33" s="33">
        <v>1578104</v>
      </c>
      <c r="E33" s="8">
        <v>0</v>
      </c>
      <c r="F33" s="8">
        <v>0</v>
      </c>
    </row>
    <row r="34" spans="1:6" x14ac:dyDescent="0.25">
      <c r="A34" t="s">
        <v>30</v>
      </c>
      <c r="B34" s="8">
        <v>3811944</v>
      </c>
      <c r="C34" s="30">
        <v>3531790</v>
      </c>
      <c r="D34" s="33">
        <v>9869232</v>
      </c>
      <c r="E34" s="31">
        <v>1300000</v>
      </c>
      <c r="F34" s="8">
        <v>19306603</v>
      </c>
    </row>
    <row r="35" spans="1:6" x14ac:dyDescent="0.25">
      <c r="A35" t="s">
        <v>31</v>
      </c>
      <c r="B35" s="8">
        <v>150000</v>
      </c>
      <c r="C35" s="30">
        <v>0</v>
      </c>
      <c r="D35" s="30">
        <v>0</v>
      </c>
      <c r="E35" s="8">
        <v>0</v>
      </c>
      <c r="F35" s="8">
        <v>1100000</v>
      </c>
    </row>
    <row r="36" spans="1:6" x14ac:dyDescent="0.25">
      <c r="A36" t="s">
        <v>32</v>
      </c>
      <c r="B36" s="8">
        <v>0</v>
      </c>
      <c r="C36" s="30">
        <v>0</v>
      </c>
      <c r="D36" s="30">
        <v>0</v>
      </c>
      <c r="E36" s="8">
        <v>0</v>
      </c>
      <c r="F36" s="8">
        <v>0</v>
      </c>
    </row>
    <row r="37" spans="1:6" x14ac:dyDescent="0.25">
      <c r="A37" t="s">
        <v>33</v>
      </c>
      <c r="B37" s="8">
        <v>0</v>
      </c>
      <c r="C37" s="30">
        <v>4500000</v>
      </c>
      <c r="D37" s="30">
        <v>1500000</v>
      </c>
      <c r="E37" s="8">
        <v>0</v>
      </c>
      <c r="F37" s="8">
        <v>5748043</v>
      </c>
    </row>
    <row r="38" spans="1:6" x14ac:dyDescent="0.25">
      <c r="A38" t="s">
        <v>110</v>
      </c>
      <c r="B38" s="8">
        <v>0</v>
      </c>
      <c r="C38" s="30">
        <v>0</v>
      </c>
      <c r="D38" s="30">
        <v>0</v>
      </c>
      <c r="E38" s="8">
        <v>0</v>
      </c>
      <c r="F38" s="8">
        <v>0</v>
      </c>
    </row>
    <row r="39" spans="1:6" x14ac:dyDescent="0.25">
      <c r="A39" t="s">
        <v>34</v>
      </c>
      <c r="B39" s="8">
        <v>6700000</v>
      </c>
      <c r="C39" s="30">
        <v>4550000</v>
      </c>
      <c r="D39" s="33">
        <v>3599324</v>
      </c>
      <c r="E39" s="31">
        <v>3351037.61</v>
      </c>
      <c r="F39" s="8">
        <v>1869008</v>
      </c>
    </row>
    <row r="40" spans="1:6" x14ac:dyDescent="0.25">
      <c r="A40" t="s">
        <v>35</v>
      </c>
      <c r="B40" s="8">
        <v>0</v>
      </c>
      <c r="C40" s="8">
        <v>0</v>
      </c>
      <c r="D40" s="8">
        <v>0</v>
      </c>
      <c r="E40" s="8">
        <v>0</v>
      </c>
      <c r="F40" s="8">
        <v>70901</v>
      </c>
    </row>
    <row r="41" spans="1:6" x14ac:dyDescent="0.25">
      <c r="A41" t="s">
        <v>111</v>
      </c>
      <c r="B41" s="8">
        <v>0</v>
      </c>
      <c r="C41" s="30">
        <v>0</v>
      </c>
      <c r="D41" s="30">
        <v>0</v>
      </c>
      <c r="E41" s="8">
        <v>0</v>
      </c>
      <c r="F41" s="8">
        <v>0</v>
      </c>
    </row>
    <row r="42" spans="1:6" x14ac:dyDescent="0.25">
      <c r="A42" t="s">
        <v>36</v>
      </c>
      <c r="B42" s="8">
        <v>0</v>
      </c>
      <c r="C42" s="8">
        <v>0</v>
      </c>
      <c r="D42" s="33">
        <v>10630303.719999999</v>
      </c>
      <c r="E42" s="31">
        <v>2935742.98</v>
      </c>
      <c r="F42" s="8">
        <v>9093081</v>
      </c>
    </row>
    <row r="43" spans="1:6" x14ac:dyDescent="0.25">
      <c r="A43" t="s">
        <v>37</v>
      </c>
      <c r="B43" s="8">
        <v>0</v>
      </c>
      <c r="C43" s="8">
        <v>0</v>
      </c>
      <c r="D43" s="30">
        <v>0</v>
      </c>
      <c r="E43" s="8">
        <v>0</v>
      </c>
      <c r="F43" s="8">
        <v>0</v>
      </c>
    </row>
    <row r="44" spans="1:6" x14ac:dyDescent="0.25">
      <c r="A44" t="s">
        <v>38</v>
      </c>
      <c r="B44" s="8">
        <v>0</v>
      </c>
      <c r="C44" s="8">
        <v>0</v>
      </c>
      <c r="D44" s="8">
        <v>3922000</v>
      </c>
      <c r="E44" s="31">
        <v>5783000</v>
      </c>
      <c r="F44" s="8">
        <v>5478165</v>
      </c>
    </row>
    <row r="45" spans="1:6" x14ac:dyDescent="0.25">
      <c r="A45" t="s">
        <v>39</v>
      </c>
      <c r="B45" s="8">
        <v>1600000</v>
      </c>
      <c r="C45" s="8">
        <v>0</v>
      </c>
      <c r="D45" s="30">
        <v>0</v>
      </c>
      <c r="E45" s="8">
        <v>0</v>
      </c>
      <c r="F45" s="8">
        <v>2362639</v>
      </c>
    </row>
    <row r="46" spans="1:6" x14ac:dyDescent="0.25">
      <c r="A46" t="s">
        <v>53</v>
      </c>
      <c r="B46" s="8">
        <v>0</v>
      </c>
      <c r="C46" s="30">
        <v>0</v>
      </c>
      <c r="D46" s="30">
        <v>0</v>
      </c>
      <c r="E46" s="8">
        <v>0</v>
      </c>
      <c r="F46" s="8">
        <v>0</v>
      </c>
    </row>
    <row r="47" spans="1:6" x14ac:dyDescent="0.25">
      <c r="A47" t="s">
        <v>40</v>
      </c>
      <c r="B47" s="8">
        <v>0</v>
      </c>
      <c r="C47" s="8">
        <v>0</v>
      </c>
      <c r="D47" s="30">
        <v>0</v>
      </c>
      <c r="E47" s="8">
        <v>0</v>
      </c>
      <c r="F47" s="8">
        <v>4339127</v>
      </c>
    </row>
    <row r="48" spans="1:6" x14ac:dyDescent="0.25">
      <c r="A48" t="s">
        <v>41</v>
      </c>
      <c r="B48" s="8">
        <v>175000</v>
      </c>
      <c r="C48" s="30">
        <v>10000</v>
      </c>
      <c r="D48" s="30">
        <v>50000</v>
      </c>
      <c r="E48" s="8">
        <v>0</v>
      </c>
      <c r="F48" s="8">
        <v>0</v>
      </c>
    </row>
    <row r="49" spans="1:7" x14ac:dyDescent="0.25">
      <c r="A49" t="s">
        <v>42</v>
      </c>
      <c r="B49" s="8">
        <v>0</v>
      </c>
      <c r="C49" s="30">
        <v>0</v>
      </c>
      <c r="D49" s="30">
        <v>0</v>
      </c>
      <c r="E49" s="8">
        <v>0</v>
      </c>
      <c r="F49" s="8">
        <v>148500</v>
      </c>
    </row>
    <row r="50" spans="1:7" x14ac:dyDescent="0.25">
      <c r="A50" t="s">
        <v>43</v>
      </c>
      <c r="B50" s="8">
        <v>996461</v>
      </c>
      <c r="C50" s="30">
        <v>2923886</v>
      </c>
      <c r="D50" s="30">
        <v>3137405</v>
      </c>
      <c r="E50" s="8">
        <v>0</v>
      </c>
      <c r="F50" s="8">
        <v>0</v>
      </c>
    </row>
    <row r="51" spans="1:7" x14ac:dyDescent="0.25">
      <c r="A51" t="s">
        <v>44</v>
      </c>
      <c r="B51" s="8">
        <v>4179640</v>
      </c>
      <c r="C51" s="30">
        <v>2090000</v>
      </c>
      <c r="D51" s="30">
        <v>3972196</v>
      </c>
      <c r="E51" s="31">
        <v>3344000</v>
      </c>
      <c r="F51" s="8">
        <v>2606979</v>
      </c>
    </row>
    <row r="52" spans="1:7" x14ac:dyDescent="0.25">
      <c r="A52" t="s">
        <v>45</v>
      </c>
      <c r="B52" s="8">
        <v>0</v>
      </c>
      <c r="C52" s="30">
        <v>0</v>
      </c>
      <c r="D52" s="30">
        <v>0</v>
      </c>
      <c r="E52" s="8">
        <v>0</v>
      </c>
      <c r="F52" s="8">
        <v>327000</v>
      </c>
    </row>
    <row r="53" spans="1:7" x14ac:dyDescent="0.25">
      <c r="A53" t="s">
        <v>46</v>
      </c>
      <c r="B53" s="8">
        <v>2928617</v>
      </c>
      <c r="C53" s="30">
        <v>2921437</v>
      </c>
      <c r="D53" s="33">
        <v>3393322</v>
      </c>
      <c r="E53" s="31">
        <v>3242549.95</v>
      </c>
      <c r="F53" s="8">
        <v>3624291</v>
      </c>
    </row>
    <row r="54" spans="1:7" x14ac:dyDescent="0.25">
      <c r="A54" t="s">
        <v>54</v>
      </c>
      <c r="B54" s="8">
        <v>0</v>
      </c>
      <c r="C54" s="30">
        <v>0</v>
      </c>
      <c r="D54" s="30">
        <v>0</v>
      </c>
      <c r="E54" s="8">
        <v>0</v>
      </c>
      <c r="F54" s="8">
        <v>0</v>
      </c>
    </row>
    <row r="55" spans="1:7" x14ac:dyDescent="0.25">
      <c r="A55" t="s">
        <v>47</v>
      </c>
      <c r="B55" s="8">
        <v>0</v>
      </c>
      <c r="C55" s="30">
        <v>76000</v>
      </c>
      <c r="D55" s="30">
        <v>0</v>
      </c>
      <c r="E55" s="8">
        <v>0</v>
      </c>
      <c r="F55" s="8">
        <v>26291172.420000002</v>
      </c>
    </row>
    <row r="56" spans="1:7" x14ac:dyDescent="0.25">
      <c r="A56" t="s">
        <v>48</v>
      </c>
      <c r="B56" s="8">
        <v>0</v>
      </c>
      <c r="C56" s="30">
        <v>0</v>
      </c>
      <c r="D56" s="30">
        <v>0</v>
      </c>
      <c r="E56" s="8">
        <v>0</v>
      </c>
      <c r="F56" s="8">
        <v>14668045.420000002</v>
      </c>
    </row>
    <row r="57" spans="1:7" x14ac:dyDescent="0.25">
      <c r="A57" t="s">
        <v>49</v>
      </c>
      <c r="B57" s="8">
        <v>0</v>
      </c>
      <c r="C57" s="30">
        <v>0</v>
      </c>
      <c r="D57" s="30">
        <v>0</v>
      </c>
      <c r="E57" s="8">
        <v>0</v>
      </c>
      <c r="F57" s="8">
        <v>53000</v>
      </c>
    </row>
    <row r="58" spans="1:7" x14ac:dyDescent="0.25">
      <c r="A58" t="s">
        <v>50</v>
      </c>
      <c r="B58" s="8">
        <v>0</v>
      </c>
      <c r="C58" s="30">
        <v>0</v>
      </c>
      <c r="D58" s="30">
        <v>0</v>
      </c>
      <c r="E58" s="8">
        <v>0</v>
      </c>
      <c r="F58" s="8">
        <v>125001</v>
      </c>
    </row>
    <row r="59" spans="1:7" x14ac:dyDescent="0.25">
      <c r="A59" t="s">
        <v>51</v>
      </c>
      <c r="B59" s="16">
        <v>0</v>
      </c>
      <c r="C59" s="62">
        <v>0</v>
      </c>
      <c r="D59" s="62">
        <v>0</v>
      </c>
      <c r="E59" s="16">
        <v>0</v>
      </c>
      <c r="F59" s="16">
        <v>0</v>
      </c>
      <c r="G59" s="8"/>
    </row>
    <row r="60" spans="1:7" x14ac:dyDescent="0.25">
      <c r="A60" t="s">
        <v>76</v>
      </c>
      <c r="B60" s="8">
        <f>SUM(B1:B59)</f>
        <v>87234590</v>
      </c>
      <c r="C60" s="8">
        <f t="shared" ref="C60:F60" si="0">SUM(C1:C59)</f>
        <v>139912690</v>
      </c>
      <c r="D60" s="8">
        <f t="shared" si="0"/>
        <v>158956418.44</v>
      </c>
      <c r="E60" s="8">
        <f t="shared" si="0"/>
        <v>127265159.93000001</v>
      </c>
      <c r="F60" s="8">
        <f t="shared" si="0"/>
        <v>294559131</v>
      </c>
    </row>
    <row r="61" spans="1:7" x14ac:dyDescent="0.25">
      <c r="A61" t="s">
        <v>80</v>
      </c>
      <c r="B61" s="15">
        <f>COUNTIF(B1:B59, "&gt;0")</f>
        <v>13</v>
      </c>
      <c r="C61" s="15">
        <f t="shared" ref="C61:F61" si="1">COUNTIF(C1:C59, "&gt;0")</f>
        <v>16</v>
      </c>
      <c r="D61" s="15">
        <f t="shared" si="1"/>
        <v>21</v>
      </c>
      <c r="E61" s="15">
        <f t="shared" si="1"/>
        <v>10</v>
      </c>
      <c r="F61" s="15">
        <f t="shared" si="1"/>
        <v>35</v>
      </c>
    </row>
    <row r="62" spans="1:7" x14ac:dyDescent="0.25">
      <c r="A62" s="74" t="s">
        <v>84</v>
      </c>
      <c r="B62" s="74"/>
      <c r="C62" s="74"/>
      <c r="D62" s="74"/>
      <c r="E62" s="74"/>
      <c r="F62" s="74"/>
    </row>
    <row r="66" spans="5:6" x14ac:dyDescent="0.25">
      <c r="E66" s="78">
        <f>(F60/E60)-100%</f>
        <v>1.314530788803606</v>
      </c>
      <c r="F66" t="s">
        <v>124</v>
      </c>
    </row>
  </sheetData>
  <mergeCells count="2">
    <mergeCell ref="A62:F62"/>
    <mergeCell ref="A1:E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941A-4DC4-4849-990A-6127CC12080B}">
  <dimension ref="A1:I64"/>
  <sheetViews>
    <sheetView workbookViewId="0">
      <selection activeCell="I64" sqref="I64"/>
    </sheetView>
  </sheetViews>
  <sheetFormatPr defaultRowHeight="15" x14ac:dyDescent="0.25"/>
  <cols>
    <col min="1" max="1" width="20.5703125" customWidth="1"/>
    <col min="2" max="4" width="12" customWidth="1"/>
    <col min="5" max="9" width="13.85546875" customWidth="1"/>
  </cols>
  <sheetData>
    <row r="1" spans="1:9" x14ac:dyDescent="0.25">
      <c r="D1" s="5" t="s">
        <v>129</v>
      </c>
    </row>
    <row r="2" spans="1:9" x14ac:dyDescent="0.25">
      <c r="A2" t="s">
        <v>0</v>
      </c>
      <c r="B2" t="s">
        <v>69</v>
      </c>
      <c r="C2" t="s">
        <v>70</v>
      </c>
      <c r="D2" t="s">
        <v>71</v>
      </c>
      <c r="E2" t="s">
        <v>92</v>
      </c>
      <c r="F2" t="s">
        <v>93</v>
      </c>
      <c r="G2" t="s">
        <v>94</v>
      </c>
      <c r="H2" t="s">
        <v>95</v>
      </c>
      <c r="I2" t="s">
        <v>107</v>
      </c>
    </row>
    <row r="3" spans="1:9" x14ac:dyDescent="0.25">
      <c r="A3" t="s">
        <v>1</v>
      </c>
      <c r="B3" s="8">
        <v>0</v>
      </c>
      <c r="C3" s="8">
        <v>0</v>
      </c>
      <c r="D3" s="8">
        <v>0</v>
      </c>
      <c r="E3" s="8">
        <v>0</v>
      </c>
      <c r="F3" s="8">
        <v>90870</v>
      </c>
      <c r="G3" s="8">
        <v>0</v>
      </c>
      <c r="H3" s="8">
        <v>250000</v>
      </c>
      <c r="I3" s="8">
        <v>232500</v>
      </c>
    </row>
    <row r="4" spans="1:9" x14ac:dyDescent="0.25">
      <c r="A4" t="s">
        <v>2</v>
      </c>
      <c r="B4" s="8">
        <v>37358000</v>
      </c>
      <c r="C4" s="8">
        <v>24134800</v>
      </c>
      <c r="D4" s="8">
        <v>6017165</v>
      </c>
      <c r="E4" s="8">
        <v>6668352</v>
      </c>
      <c r="F4" s="8">
        <v>5641894</v>
      </c>
      <c r="G4" s="8">
        <v>0</v>
      </c>
      <c r="H4" s="8">
        <v>1140379</v>
      </c>
      <c r="I4" s="8">
        <v>1449763</v>
      </c>
    </row>
    <row r="5" spans="1:9" x14ac:dyDescent="0.25">
      <c r="A5" t="s">
        <v>55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 x14ac:dyDescent="0.25">
      <c r="A6" t="s">
        <v>3</v>
      </c>
      <c r="B6" s="8">
        <v>4500000</v>
      </c>
      <c r="C6" s="8">
        <v>627000</v>
      </c>
      <c r="D6" s="8">
        <v>627000</v>
      </c>
      <c r="E6" s="8">
        <v>4571407</v>
      </c>
      <c r="F6" s="8">
        <v>5473869</v>
      </c>
      <c r="G6" s="8">
        <v>7105484.5600000005</v>
      </c>
      <c r="H6" s="8">
        <v>8252000</v>
      </c>
      <c r="I6" s="8">
        <v>10430061</v>
      </c>
    </row>
    <row r="7" spans="1:9" x14ac:dyDescent="0.25">
      <c r="A7" t="s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1522555</v>
      </c>
    </row>
    <row r="8" spans="1:9" x14ac:dyDescent="0.25">
      <c r="A8" t="s">
        <v>5</v>
      </c>
      <c r="B8" s="8">
        <v>0</v>
      </c>
      <c r="C8" s="8">
        <v>14000000</v>
      </c>
      <c r="D8" s="8">
        <v>14000000</v>
      </c>
      <c r="E8" s="8">
        <v>26100000</v>
      </c>
      <c r="F8" s="8">
        <v>29817970</v>
      </c>
      <c r="G8" s="8">
        <v>25704621.950000003</v>
      </c>
      <c r="H8" s="8"/>
      <c r="I8" s="8">
        <v>38087170</v>
      </c>
    </row>
    <row r="9" spans="1:9" x14ac:dyDescent="0.25">
      <c r="A9" t="s">
        <v>6</v>
      </c>
      <c r="B9" s="8">
        <v>9293726</v>
      </c>
      <c r="C9" s="8">
        <v>8300000</v>
      </c>
      <c r="D9" s="8">
        <v>8540000</v>
      </c>
      <c r="E9" s="8">
        <v>1786000</v>
      </c>
      <c r="F9" s="8">
        <v>2811084</v>
      </c>
      <c r="G9" s="8">
        <v>4608874.5999999996</v>
      </c>
      <c r="H9" s="8">
        <v>5773683</v>
      </c>
      <c r="I9" s="8">
        <v>10541160</v>
      </c>
    </row>
    <row r="10" spans="1:9" x14ac:dyDescent="0.25">
      <c r="A10" t="s">
        <v>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8120000</v>
      </c>
    </row>
    <row r="11" spans="1:9" x14ac:dyDescent="0.25">
      <c r="A11" t="s">
        <v>8</v>
      </c>
      <c r="B11" s="8">
        <v>1300000</v>
      </c>
      <c r="C11" s="8">
        <v>538879</v>
      </c>
      <c r="D11" s="8">
        <v>918450</v>
      </c>
      <c r="E11" s="8">
        <v>2367000</v>
      </c>
      <c r="F11" s="8">
        <v>2369000</v>
      </c>
      <c r="G11" s="8">
        <v>1019818</v>
      </c>
      <c r="H11" s="8">
        <v>461427.42000000004</v>
      </c>
      <c r="I11" s="8">
        <v>3809054</v>
      </c>
    </row>
    <row r="12" spans="1:9" x14ac:dyDescent="0.25">
      <c r="A12" t="s">
        <v>9</v>
      </c>
      <c r="B12" s="8">
        <v>242514</v>
      </c>
      <c r="C12" s="8">
        <v>180411</v>
      </c>
      <c r="D12" s="8">
        <v>2705489</v>
      </c>
      <c r="E12" s="8">
        <v>1416472.8</v>
      </c>
      <c r="F12" s="8">
        <v>772510</v>
      </c>
      <c r="G12" s="8">
        <v>694854.60000000009</v>
      </c>
      <c r="H12" s="8">
        <v>230024.75</v>
      </c>
      <c r="I12" s="8">
        <v>6412025</v>
      </c>
    </row>
    <row r="13" spans="1:9" x14ac:dyDescent="0.25">
      <c r="A13" t="s">
        <v>10</v>
      </c>
      <c r="B13" s="8">
        <v>0</v>
      </c>
      <c r="C13" s="8">
        <v>0</v>
      </c>
      <c r="D13" s="8">
        <v>0</v>
      </c>
      <c r="E13" s="8">
        <v>226700</v>
      </c>
      <c r="F13" s="8">
        <v>120000</v>
      </c>
      <c r="G13" s="8">
        <v>50000</v>
      </c>
      <c r="H13" s="8">
        <v>0</v>
      </c>
      <c r="I13" s="8">
        <v>511200</v>
      </c>
    </row>
    <row r="14" spans="1:9" x14ac:dyDescent="0.25">
      <c r="A14" t="s">
        <v>11</v>
      </c>
      <c r="B14" s="8">
        <v>1750000</v>
      </c>
      <c r="C14" s="8">
        <v>1290000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x14ac:dyDescent="0.25">
      <c r="A15" t="s">
        <v>52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x14ac:dyDescent="0.25">
      <c r="A16" t="s">
        <v>12</v>
      </c>
      <c r="B16" s="8">
        <v>0</v>
      </c>
      <c r="C16" s="8">
        <v>0</v>
      </c>
      <c r="D16" s="8">
        <v>0</v>
      </c>
      <c r="E16" s="8">
        <v>7625.57</v>
      </c>
      <c r="F16" s="8">
        <v>0</v>
      </c>
      <c r="G16" s="8">
        <v>0</v>
      </c>
      <c r="H16" s="8">
        <v>0</v>
      </c>
      <c r="I16" s="8">
        <v>0</v>
      </c>
    </row>
    <row r="17" spans="1:9" x14ac:dyDescent="0.25">
      <c r="A17" t="s">
        <v>13</v>
      </c>
      <c r="B17" s="8">
        <v>2946156</v>
      </c>
      <c r="C17" s="8">
        <v>2904600</v>
      </c>
      <c r="D17" s="8">
        <v>2916777</v>
      </c>
      <c r="E17" s="8">
        <v>2759739</v>
      </c>
      <c r="F17" s="8">
        <v>2913714</v>
      </c>
      <c r="G17" s="8">
        <v>3055612</v>
      </c>
      <c r="H17" s="8">
        <v>5328411.12</v>
      </c>
      <c r="I17" s="8">
        <v>2969946</v>
      </c>
    </row>
    <row r="18" spans="1:9" x14ac:dyDescent="0.25">
      <c r="A18" t="s">
        <v>14</v>
      </c>
      <c r="B18" s="8">
        <v>4385830</v>
      </c>
      <c r="C18" s="8">
        <v>5766941</v>
      </c>
      <c r="D18" s="8">
        <v>3567959</v>
      </c>
      <c r="E18" s="8">
        <v>7654611</v>
      </c>
      <c r="F18" s="8">
        <v>6581460</v>
      </c>
      <c r="G18" s="8">
        <v>19750405</v>
      </c>
      <c r="H18" s="8">
        <v>20185072.93</v>
      </c>
      <c r="I18" s="8">
        <v>10699733</v>
      </c>
    </row>
    <row r="19" spans="1:9" x14ac:dyDescent="0.25">
      <c r="A19" t="s">
        <v>15</v>
      </c>
      <c r="B19" s="8">
        <v>382794</v>
      </c>
      <c r="C19" s="8">
        <v>799565</v>
      </c>
      <c r="D19" s="8">
        <v>1389000</v>
      </c>
      <c r="E19" s="8">
        <v>1276274</v>
      </c>
      <c r="F19" s="8">
        <v>506959</v>
      </c>
      <c r="G19" s="8">
        <v>561792.65</v>
      </c>
      <c r="H19" s="8">
        <v>0</v>
      </c>
      <c r="I19" s="8">
        <v>1714960</v>
      </c>
    </row>
    <row r="20" spans="1:9" x14ac:dyDescent="0.25">
      <c r="A20" t="s">
        <v>16</v>
      </c>
      <c r="B20" s="8">
        <v>6292513</v>
      </c>
      <c r="C20" s="8">
        <v>6358313</v>
      </c>
      <c r="D20" s="8">
        <v>6424213</v>
      </c>
      <c r="E20" s="8">
        <v>6460112</v>
      </c>
      <c r="F20" s="8">
        <v>6501013</v>
      </c>
      <c r="G20" s="8">
        <v>3380640</v>
      </c>
      <c r="H20" s="8">
        <v>3265350</v>
      </c>
      <c r="I20" s="8">
        <v>4269401</v>
      </c>
    </row>
    <row r="21" spans="1:9" x14ac:dyDescent="0.25">
      <c r="A21" t="s">
        <v>17</v>
      </c>
      <c r="B21" s="8">
        <v>197751</v>
      </c>
      <c r="C21" s="8">
        <v>1147191</v>
      </c>
      <c r="D21" s="8">
        <v>1142476</v>
      </c>
      <c r="E21" s="8">
        <v>601211</v>
      </c>
      <c r="F21" s="8">
        <v>503584</v>
      </c>
      <c r="G21" s="8">
        <v>483712</v>
      </c>
      <c r="H21" s="8">
        <v>675949</v>
      </c>
      <c r="I21" s="8">
        <v>467872</v>
      </c>
    </row>
    <row r="22" spans="1:9" x14ac:dyDescent="0.25">
      <c r="A22" t="s">
        <v>18</v>
      </c>
      <c r="B22" s="8">
        <v>0</v>
      </c>
      <c r="C22" s="8">
        <v>0</v>
      </c>
      <c r="D22" s="8">
        <v>0</v>
      </c>
      <c r="E22" s="8">
        <v>78000</v>
      </c>
      <c r="F22" s="8">
        <v>0</v>
      </c>
      <c r="G22" s="8">
        <v>0</v>
      </c>
      <c r="H22" s="8">
        <v>0</v>
      </c>
      <c r="I22" s="8">
        <v>12000</v>
      </c>
    </row>
    <row r="23" spans="1:9" x14ac:dyDescent="0.25">
      <c r="A23" t="s">
        <v>19</v>
      </c>
      <c r="B23" s="8">
        <v>50786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x14ac:dyDescent="0.25">
      <c r="A24" t="s">
        <v>20</v>
      </c>
      <c r="B24" s="8">
        <v>1174810</v>
      </c>
      <c r="C24" s="8">
        <v>0</v>
      </c>
      <c r="D24" s="8">
        <v>0</v>
      </c>
      <c r="E24" s="8">
        <v>0</v>
      </c>
      <c r="F24" s="8">
        <v>0</v>
      </c>
      <c r="G24" s="8">
        <v>520578.96</v>
      </c>
      <c r="H24" s="8">
        <v>29034</v>
      </c>
      <c r="I24" s="8">
        <v>2720829</v>
      </c>
    </row>
    <row r="25" spans="1:9" x14ac:dyDescent="0.25">
      <c r="A25" t="s">
        <v>21</v>
      </c>
      <c r="B25" s="8">
        <v>27498793</v>
      </c>
      <c r="C25" s="8">
        <v>10025000</v>
      </c>
      <c r="D25" s="8">
        <v>16480313.810000001</v>
      </c>
      <c r="E25" s="8">
        <v>21177391</v>
      </c>
      <c r="F25" s="8">
        <v>16133278</v>
      </c>
      <c r="G25" s="8">
        <v>14833200</v>
      </c>
      <c r="H25" s="8">
        <v>27809333</v>
      </c>
      <c r="I25" s="8">
        <v>110850985</v>
      </c>
    </row>
    <row r="26" spans="1:9" x14ac:dyDescent="0.25">
      <c r="A26" t="s">
        <v>22</v>
      </c>
      <c r="B26" s="8">
        <v>38454744</v>
      </c>
      <c r="C26" s="8">
        <v>36151381</v>
      </c>
      <c r="D26" s="8">
        <v>39430213</v>
      </c>
      <c r="E26" s="8">
        <v>99943688</v>
      </c>
      <c r="F26" s="8">
        <v>130040900</v>
      </c>
      <c r="G26" s="8">
        <v>121769930</v>
      </c>
      <c r="H26" s="8">
        <v>139610319</v>
      </c>
      <c r="I26" s="8">
        <v>195639653</v>
      </c>
    </row>
    <row r="27" spans="1:9" x14ac:dyDescent="0.25">
      <c r="A27" t="s">
        <v>23</v>
      </c>
      <c r="B27" s="8">
        <v>0</v>
      </c>
      <c r="C27" s="8">
        <v>0</v>
      </c>
      <c r="D27" s="8">
        <v>0</v>
      </c>
      <c r="E27" s="8">
        <v>0</v>
      </c>
      <c r="F27" s="8">
        <v>7950000</v>
      </c>
      <c r="G27" s="8">
        <v>7900000</v>
      </c>
      <c r="H27" s="8">
        <v>5000000</v>
      </c>
      <c r="I27" s="8">
        <v>4967500</v>
      </c>
    </row>
    <row r="28" spans="1:9" x14ac:dyDescent="0.25">
      <c r="A28" t="s">
        <v>24</v>
      </c>
      <c r="B28" s="8">
        <v>1697038</v>
      </c>
      <c r="C28" s="8">
        <v>1057749</v>
      </c>
      <c r="D28" s="8">
        <v>1919962</v>
      </c>
      <c r="E28" s="8">
        <v>2605330.41</v>
      </c>
      <c r="F28" s="8">
        <v>4051342</v>
      </c>
      <c r="G28" s="8">
        <v>3094780.79</v>
      </c>
      <c r="H28" s="8">
        <v>1339465</v>
      </c>
      <c r="I28" s="8">
        <v>9581802</v>
      </c>
    </row>
    <row r="29" spans="1:9" x14ac:dyDescent="0.25">
      <c r="A29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x14ac:dyDescent="0.25">
      <c r="A30" t="s">
        <v>26</v>
      </c>
      <c r="B30" s="8">
        <v>2897877</v>
      </c>
      <c r="C30" s="8">
        <v>2975456</v>
      </c>
      <c r="D30" s="8">
        <v>3031515</v>
      </c>
      <c r="E30" s="8">
        <v>3413715</v>
      </c>
      <c r="F30" s="8">
        <v>2749838</v>
      </c>
      <c r="G30" s="8">
        <v>2652391</v>
      </c>
      <c r="H30" s="8">
        <v>442623</v>
      </c>
      <c r="I30" s="8">
        <v>1254032</v>
      </c>
    </row>
    <row r="31" spans="1:9" x14ac:dyDescent="0.25">
      <c r="A31" t="s">
        <v>27</v>
      </c>
      <c r="B31" s="8">
        <v>3011465</v>
      </c>
      <c r="C31" s="8">
        <v>4776230</v>
      </c>
      <c r="D31" s="8">
        <v>4714751</v>
      </c>
      <c r="E31" s="8">
        <v>3826823</v>
      </c>
      <c r="F31" s="8">
        <v>3912145</v>
      </c>
      <c r="G31" s="8">
        <v>3628288.28</v>
      </c>
      <c r="H31" s="8">
        <v>7105615</v>
      </c>
      <c r="I31" s="8">
        <v>7322652.1600000001</v>
      </c>
    </row>
    <row r="32" spans="1:9" x14ac:dyDescent="0.25">
      <c r="A32" t="s">
        <v>28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176285.46000000002</v>
      </c>
      <c r="I32" s="8">
        <v>231639</v>
      </c>
    </row>
    <row r="33" spans="1:9" x14ac:dyDescent="0.25">
      <c r="A33" t="s">
        <v>29</v>
      </c>
      <c r="B33" s="8">
        <v>4015807</v>
      </c>
      <c r="C33" s="8">
        <v>4148358</v>
      </c>
      <c r="D33" s="8">
        <v>3800000</v>
      </c>
      <c r="E33" s="8">
        <v>3243821</v>
      </c>
      <c r="F33" s="8">
        <v>3229437</v>
      </c>
      <c r="G33" s="8">
        <v>1578104</v>
      </c>
      <c r="H33" s="8">
        <v>0</v>
      </c>
      <c r="I33" s="8">
        <v>0</v>
      </c>
    </row>
    <row r="34" spans="1:9" x14ac:dyDescent="0.25">
      <c r="A34" t="s">
        <v>30</v>
      </c>
      <c r="B34" s="8">
        <v>5011023</v>
      </c>
      <c r="C34" s="8">
        <v>4850668</v>
      </c>
      <c r="D34" s="8">
        <v>4843563</v>
      </c>
      <c r="E34" s="8">
        <v>6900000</v>
      </c>
      <c r="F34" s="8">
        <v>3531790</v>
      </c>
      <c r="G34" s="8">
        <v>9869232</v>
      </c>
      <c r="H34" s="8">
        <v>1300000</v>
      </c>
      <c r="I34" s="8">
        <v>19306603</v>
      </c>
    </row>
    <row r="35" spans="1:9" x14ac:dyDescent="0.25">
      <c r="A35" t="s">
        <v>31</v>
      </c>
      <c r="B35" s="8">
        <v>0</v>
      </c>
      <c r="C35" s="8">
        <v>0</v>
      </c>
      <c r="D35" s="8">
        <v>0</v>
      </c>
      <c r="E35" s="8">
        <v>150000</v>
      </c>
      <c r="F35" s="8">
        <v>0</v>
      </c>
      <c r="G35" s="8">
        <v>0</v>
      </c>
      <c r="H35" s="8">
        <v>0</v>
      </c>
      <c r="I35" s="8">
        <v>1100000</v>
      </c>
    </row>
    <row r="36" spans="1:9" x14ac:dyDescent="0.25">
      <c r="A36" t="s">
        <v>32</v>
      </c>
      <c r="B36" s="8">
        <v>871325</v>
      </c>
      <c r="C36" s="8">
        <v>885982</v>
      </c>
      <c r="D36" s="8">
        <v>1529691</v>
      </c>
      <c r="E36" s="8">
        <v>1598234</v>
      </c>
      <c r="F36" s="8">
        <v>1563984</v>
      </c>
      <c r="G36" s="8">
        <v>1510048</v>
      </c>
      <c r="H36" s="8">
        <v>1879150.4300000002</v>
      </c>
      <c r="I36" s="8">
        <v>3526805</v>
      </c>
    </row>
    <row r="37" spans="1:9" x14ac:dyDescent="0.25">
      <c r="A37" t="s">
        <v>33</v>
      </c>
      <c r="B37" s="8">
        <v>0</v>
      </c>
      <c r="C37" s="8">
        <v>0</v>
      </c>
      <c r="D37" s="8">
        <v>0</v>
      </c>
      <c r="E37" s="8">
        <v>0</v>
      </c>
      <c r="F37" s="8">
        <v>4500000</v>
      </c>
      <c r="G37" s="8">
        <v>1500000</v>
      </c>
      <c r="H37" s="8">
        <v>0</v>
      </c>
      <c r="I37" s="8">
        <v>5748043</v>
      </c>
    </row>
    <row r="38" spans="1:9" x14ac:dyDescent="0.25">
      <c r="A38" t="s">
        <v>110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x14ac:dyDescent="0.25">
      <c r="A39" t="s">
        <v>34</v>
      </c>
      <c r="B39" s="8">
        <v>0</v>
      </c>
      <c r="C39" s="8">
        <v>0</v>
      </c>
      <c r="D39" s="8">
        <v>0</v>
      </c>
      <c r="E39" s="8">
        <v>6700000</v>
      </c>
      <c r="F39" s="8">
        <v>4550000</v>
      </c>
      <c r="G39" s="8">
        <v>3727324</v>
      </c>
      <c r="H39" s="8">
        <v>3351037.61</v>
      </c>
      <c r="I39" s="8">
        <v>1869008</v>
      </c>
    </row>
    <row r="40" spans="1:9" x14ac:dyDescent="0.25">
      <c r="A40" t="s">
        <v>35</v>
      </c>
      <c r="B40" s="8">
        <v>13200</v>
      </c>
      <c r="C40" s="8">
        <v>13200</v>
      </c>
      <c r="D40" s="8">
        <v>13200</v>
      </c>
      <c r="E40" s="8">
        <v>13200</v>
      </c>
      <c r="F40" s="8">
        <v>11200</v>
      </c>
      <c r="G40" s="8">
        <v>13200</v>
      </c>
      <c r="H40" s="8">
        <v>13200</v>
      </c>
      <c r="I40" s="8">
        <v>78332</v>
      </c>
    </row>
    <row r="41" spans="1:9" x14ac:dyDescent="0.25">
      <c r="A41" t="s">
        <v>111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5">
      <c r="A42" t="s">
        <v>36</v>
      </c>
      <c r="B42" s="8">
        <v>29496643</v>
      </c>
      <c r="C42" s="8">
        <v>34591678</v>
      </c>
      <c r="D42" s="8">
        <v>37826498</v>
      </c>
      <c r="E42" s="8">
        <v>29723076</v>
      </c>
      <c r="F42" s="8">
        <v>38601954</v>
      </c>
      <c r="G42" s="8">
        <v>26597419.509999998</v>
      </c>
      <c r="H42" s="8">
        <v>13943496.98</v>
      </c>
      <c r="I42" s="8">
        <v>24915884</v>
      </c>
    </row>
    <row r="43" spans="1:9" x14ac:dyDescent="0.25">
      <c r="A43" t="s">
        <v>37</v>
      </c>
      <c r="B43" s="8">
        <v>242500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x14ac:dyDescent="0.25">
      <c r="A44" t="s">
        <v>38</v>
      </c>
      <c r="B44" s="8">
        <v>10416602</v>
      </c>
      <c r="C44" s="8">
        <v>10821193</v>
      </c>
      <c r="D44" s="8">
        <v>10810639</v>
      </c>
      <c r="E44" s="8">
        <v>10959124</v>
      </c>
      <c r="F44" s="8">
        <v>11170045</v>
      </c>
      <c r="G44" s="8">
        <v>15238055</v>
      </c>
      <c r="H44" s="8">
        <v>15529143</v>
      </c>
      <c r="I44" s="8">
        <v>19919703</v>
      </c>
    </row>
    <row r="45" spans="1:9" x14ac:dyDescent="0.25">
      <c r="A45" t="s">
        <v>39</v>
      </c>
      <c r="B45" s="8">
        <v>0</v>
      </c>
      <c r="C45" s="8">
        <v>0</v>
      </c>
      <c r="D45" s="8">
        <v>0</v>
      </c>
      <c r="E45" s="8">
        <v>1600000</v>
      </c>
      <c r="F45" s="8">
        <v>8687012</v>
      </c>
      <c r="G45" s="8">
        <v>12906543</v>
      </c>
      <c r="H45" s="8">
        <v>12449259</v>
      </c>
      <c r="I45" s="8">
        <v>12130085</v>
      </c>
    </row>
    <row r="46" spans="1:9" x14ac:dyDescent="0.25">
      <c r="A46" t="s">
        <v>53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x14ac:dyDescent="0.25">
      <c r="A47" t="s">
        <v>40</v>
      </c>
      <c r="B47" s="8">
        <v>7084491</v>
      </c>
      <c r="C47" s="8">
        <v>4428000</v>
      </c>
      <c r="D47" s="8">
        <v>3925131</v>
      </c>
      <c r="E47" s="8">
        <v>4554985</v>
      </c>
      <c r="F47" s="8">
        <v>10948477</v>
      </c>
      <c r="G47" s="8">
        <v>14583041</v>
      </c>
      <c r="H47" s="8">
        <v>16595656</v>
      </c>
      <c r="I47" s="8">
        <v>4339127</v>
      </c>
    </row>
    <row r="48" spans="1:9" x14ac:dyDescent="0.25">
      <c r="A48" t="s">
        <v>41</v>
      </c>
      <c r="B48" s="8">
        <v>0</v>
      </c>
      <c r="C48" s="8">
        <v>0</v>
      </c>
      <c r="D48" s="8">
        <v>0</v>
      </c>
      <c r="E48" s="8">
        <v>175000</v>
      </c>
      <c r="F48" s="8">
        <v>10000</v>
      </c>
      <c r="G48" s="8">
        <v>50000</v>
      </c>
      <c r="H48" s="8">
        <v>0</v>
      </c>
      <c r="I48" s="8">
        <v>0</v>
      </c>
    </row>
    <row r="49" spans="1:9" x14ac:dyDescent="0.25">
      <c r="A49" t="s">
        <v>42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148500</v>
      </c>
    </row>
    <row r="50" spans="1:9" x14ac:dyDescent="0.25">
      <c r="A50" t="s">
        <v>43</v>
      </c>
      <c r="B50" s="8">
        <v>0</v>
      </c>
      <c r="C50" s="8">
        <v>0</v>
      </c>
      <c r="D50" s="8">
        <v>0</v>
      </c>
      <c r="E50" s="8">
        <v>996461</v>
      </c>
      <c r="F50" s="8">
        <v>2923886</v>
      </c>
      <c r="G50" s="8">
        <v>3137405</v>
      </c>
      <c r="H50" s="8">
        <v>0</v>
      </c>
      <c r="I50" s="8">
        <v>0</v>
      </c>
    </row>
    <row r="51" spans="1:9" x14ac:dyDescent="0.25">
      <c r="A51" t="s">
        <v>44</v>
      </c>
      <c r="B51" s="8">
        <v>0</v>
      </c>
      <c r="C51" s="8">
        <v>0</v>
      </c>
      <c r="D51" s="8">
        <v>0</v>
      </c>
      <c r="E51" s="8">
        <v>4179640</v>
      </c>
      <c r="F51" s="8">
        <v>2090000</v>
      </c>
      <c r="G51" s="8">
        <v>3972196</v>
      </c>
      <c r="H51" s="8">
        <v>3344000</v>
      </c>
      <c r="I51" s="8">
        <v>2606979</v>
      </c>
    </row>
    <row r="52" spans="1:9" x14ac:dyDescent="0.25">
      <c r="A52" t="s">
        <v>45</v>
      </c>
      <c r="B52" s="8">
        <v>1147022</v>
      </c>
      <c r="C52" s="8">
        <v>953015</v>
      </c>
      <c r="D52" s="8">
        <v>1004333</v>
      </c>
      <c r="E52" s="8">
        <v>922341</v>
      </c>
      <c r="F52" s="8">
        <v>750000</v>
      </c>
      <c r="G52" s="8">
        <v>1750000</v>
      </c>
      <c r="H52" s="8">
        <v>750000</v>
      </c>
      <c r="I52" s="8">
        <v>1077000</v>
      </c>
    </row>
    <row r="53" spans="1:9" x14ac:dyDescent="0.25">
      <c r="A53" t="s">
        <v>46</v>
      </c>
      <c r="B53" s="8">
        <v>10034548</v>
      </c>
      <c r="C53" s="8">
        <v>7118002</v>
      </c>
      <c r="D53" s="8">
        <v>8007075</v>
      </c>
      <c r="E53" s="8">
        <v>8431753</v>
      </c>
      <c r="F53" s="8">
        <v>9170318</v>
      </c>
      <c r="G53" s="8">
        <v>10700460</v>
      </c>
      <c r="H53" s="8">
        <v>10884071.24</v>
      </c>
      <c r="I53" s="8">
        <v>9936760</v>
      </c>
    </row>
    <row r="54" spans="1:9" x14ac:dyDescent="0.25">
      <c r="A54" t="s">
        <v>54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x14ac:dyDescent="0.25">
      <c r="A55" t="s">
        <v>47</v>
      </c>
      <c r="B55" s="8">
        <v>0</v>
      </c>
      <c r="C55" s="8">
        <v>0</v>
      </c>
      <c r="D55" s="8">
        <v>0</v>
      </c>
      <c r="E55" s="8">
        <v>8900000</v>
      </c>
      <c r="F55" s="8">
        <v>4276000</v>
      </c>
      <c r="G55" s="8">
        <v>12263921</v>
      </c>
      <c r="H55" s="8">
        <v>0</v>
      </c>
      <c r="I55" s="8">
        <v>41291172.420000002</v>
      </c>
    </row>
    <row r="56" spans="1:9" x14ac:dyDescent="0.25">
      <c r="A56" t="s">
        <v>48</v>
      </c>
      <c r="B56" s="8">
        <v>9400345</v>
      </c>
      <c r="C56" s="8">
        <v>19488879</v>
      </c>
      <c r="D56" s="8">
        <v>17233413</v>
      </c>
      <c r="E56" s="8">
        <v>20267682</v>
      </c>
      <c r="F56" s="8">
        <v>30940510</v>
      </c>
      <c r="G56" s="8">
        <v>18501897</v>
      </c>
      <c r="H56" s="8">
        <v>19553626</v>
      </c>
      <c r="I56" s="8">
        <v>19668045.420000002</v>
      </c>
    </row>
    <row r="57" spans="1:9" x14ac:dyDescent="0.25">
      <c r="A57" t="s">
        <v>49</v>
      </c>
      <c r="B57" s="8">
        <v>1485264</v>
      </c>
      <c r="C57" s="8">
        <v>0</v>
      </c>
      <c r="D57" s="8">
        <v>1606279</v>
      </c>
      <c r="E57" s="8">
        <v>1404500</v>
      </c>
      <c r="F57" s="8">
        <v>900380</v>
      </c>
      <c r="G57" s="8">
        <v>967350</v>
      </c>
      <c r="H57" s="8">
        <v>604951</v>
      </c>
      <c r="I57" s="8">
        <v>13321319</v>
      </c>
    </row>
    <row r="58" spans="1:9" x14ac:dyDescent="0.25">
      <c r="A58" t="s">
        <v>50</v>
      </c>
      <c r="B58" s="8">
        <v>48053476</v>
      </c>
      <c r="C58" s="8">
        <v>44653886</v>
      </c>
      <c r="D58" s="8">
        <v>46263295</v>
      </c>
      <c r="E58" s="8">
        <v>46346256</v>
      </c>
      <c r="F58" s="8">
        <v>40931345</v>
      </c>
      <c r="G58" s="8">
        <v>50862170</v>
      </c>
      <c r="H58" s="8">
        <v>43696012</v>
      </c>
      <c r="I58" s="8">
        <v>24363144</v>
      </c>
    </row>
    <row r="59" spans="1:9" x14ac:dyDescent="0.25">
      <c r="A59" t="s">
        <v>51</v>
      </c>
      <c r="B59" s="8">
        <v>1642360</v>
      </c>
      <c r="C59" s="8">
        <v>1953544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1" spans="1:9" x14ac:dyDescent="0.25">
      <c r="A61" t="s">
        <v>76</v>
      </c>
      <c r="B61" s="8">
        <f>SUM(B3:B60)</f>
        <v>272349403</v>
      </c>
      <c r="C61" s="8">
        <f t="shared" ref="C61:I61" si="0">SUM(C3:C60)</f>
        <v>254939921</v>
      </c>
      <c r="D61" s="8">
        <f t="shared" si="0"/>
        <v>250688400.81</v>
      </c>
      <c r="E61" s="8">
        <f t="shared" si="0"/>
        <v>350006524.77999997</v>
      </c>
      <c r="F61" s="8">
        <f t="shared" si="0"/>
        <v>407727768</v>
      </c>
      <c r="G61" s="8">
        <f t="shared" si="0"/>
        <v>410543349.89999998</v>
      </c>
      <c r="H61" s="8">
        <f t="shared" si="0"/>
        <v>370968574.94000006</v>
      </c>
      <c r="I61" s="8">
        <f t="shared" si="0"/>
        <v>639165002</v>
      </c>
    </row>
    <row r="62" spans="1:9" x14ac:dyDescent="0.25">
      <c r="A62" t="s">
        <v>60</v>
      </c>
      <c r="B62">
        <f>COUNTIF(B3:B59,"&gt;0")</f>
        <v>32</v>
      </c>
      <c r="C62">
        <f t="shared" ref="C62:I62" si="1">COUNTIF(C3:C59,"&gt;0")</f>
        <v>29</v>
      </c>
      <c r="D62">
        <f t="shared" si="1"/>
        <v>28</v>
      </c>
      <c r="E62">
        <f t="shared" si="1"/>
        <v>38</v>
      </c>
      <c r="F62">
        <f t="shared" si="1"/>
        <v>38</v>
      </c>
      <c r="G62">
        <f t="shared" si="1"/>
        <v>37</v>
      </c>
      <c r="H62">
        <f t="shared" si="1"/>
        <v>32</v>
      </c>
      <c r="I62">
        <f t="shared" si="1"/>
        <v>42</v>
      </c>
    </row>
    <row r="63" spans="1:9" x14ac:dyDescent="0.25">
      <c r="A63" s="63" t="s">
        <v>96</v>
      </c>
    </row>
    <row r="64" spans="1:9" x14ac:dyDescent="0.25">
      <c r="H64" s="70">
        <f>(I61/H61)-100%</f>
        <v>0.72296265823426586</v>
      </c>
      <c r="I64" t="s">
        <v>124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F94D5-C349-4A44-B7F5-BDCD66069551}">
  <dimension ref="A1:F65"/>
  <sheetViews>
    <sheetView zoomScale="95" zoomScaleNormal="95" workbookViewId="0">
      <selection sqref="A1:C1"/>
    </sheetView>
  </sheetViews>
  <sheetFormatPr defaultColWidth="22.5703125" defaultRowHeight="15" customHeight="1" x14ac:dyDescent="0.25"/>
  <cols>
    <col min="2" max="3" width="22.5703125" style="8"/>
  </cols>
  <sheetData>
    <row r="1" spans="1:4" ht="15" customHeight="1" x14ac:dyDescent="0.25">
      <c r="A1" s="75" t="s">
        <v>130</v>
      </c>
      <c r="B1" s="75"/>
      <c r="C1" s="75"/>
    </row>
    <row r="2" spans="1:4" s="14" customFormat="1" ht="23.1" customHeight="1" x14ac:dyDescent="0.25">
      <c r="A2" s="34" t="s">
        <v>91</v>
      </c>
      <c r="B2" s="35" t="s">
        <v>100</v>
      </c>
      <c r="C2" s="35" t="s">
        <v>101</v>
      </c>
      <c r="D2" s="35" t="s">
        <v>102</v>
      </c>
    </row>
    <row r="3" spans="1:4" ht="15" customHeight="1" x14ac:dyDescent="0.25">
      <c r="A3" t="s">
        <v>1</v>
      </c>
      <c r="B3" s="52">
        <v>0</v>
      </c>
      <c r="C3" s="53">
        <v>0</v>
      </c>
      <c r="D3" s="8">
        <f>SUM(B3:C3)</f>
        <v>0</v>
      </c>
    </row>
    <row r="4" spans="1:4" ht="15" customHeight="1" x14ac:dyDescent="0.25">
      <c r="A4" t="s">
        <v>2</v>
      </c>
      <c r="B4" s="52">
        <v>0</v>
      </c>
      <c r="C4" s="53">
        <v>0</v>
      </c>
      <c r="D4" s="8">
        <f t="shared" ref="D4:D58" si="0">SUM(B4:C4)</f>
        <v>0</v>
      </c>
    </row>
    <row r="5" spans="1:4" ht="15" customHeight="1" x14ac:dyDescent="0.25">
      <c r="A5" t="s">
        <v>55</v>
      </c>
      <c r="B5" s="52">
        <v>0</v>
      </c>
      <c r="C5" s="53">
        <v>104127</v>
      </c>
      <c r="D5" s="8">
        <f t="shared" si="0"/>
        <v>104127</v>
      </c>
    </row>
    <row r="6" spans="1:4" ht="15" customHeight="1" x14ac:dyDescent="0.25">
      <c r="A6" t="s">
        <v>3</v>
      </c>
      <c r="B6" s="52">
        <v>0</v>
      </c>
      <c r="C6" s="53">
        <v>0</v>
      </c>
      <c r="D6" s="8">
        <f t="shared" si="0"/>
        <v>0</v>
      </c>
    </row>
    <row r="7" spans="1:4" ht="15" customHeight="1" x14ac:dyDescent="0.25">
      <c r="A7" t="s">
        <v>4</v>
      </c>
      <c r="B7" s="54">
        <v>0</v>
      </c>
      <c r="C7" s="55">
        <v>0</v>
      </c>
      <c r="D7" s="8">
        <f t="shared" si="0"/>
        <v>0</v>
      </c>
    </row>
    <row r="8" spans="1:4" ht="15" customHeight="1" x14ac:dyDescent="0.25">
      <c r="A8" t="s">
        <v>5</v>
      </c>
      <c r="B8" s="56">
        <v>5502767</v>
      </c>
      <c r="C8" s="53">
        <v>0</v>
      </c>
      <c r="D8" s="8">
        <f t="shared" si="0"/>
        <v>5502767</v>
      </c>
    </row>
    <row r="9" spans="1:4" ht="15" customHeight="1" x14ac:dyDescent="0.25">
      <c r="A9" t="s">
        <v>6</v>
      </c>
      <c r="B9" s="52">
        <v>0</v>
      </c>
      <c r="C9" s="53">
        <v>0</v>
      </c>
      <c r="D9" s="8">
        <f t="shared" si="0"/>
        <v>0</v>
      </c>
    </row>
    <row r="10" spans="1:4" ht="15" customHeight="1" x14ac:dyDescent="0.25">
      <c r="A10" t="s">
        <v>7</v>
      </c>
      <c r="B10" s="54">
        <v>0</v>
      </c>
      <c r="C10" s="55">
        <v>0</v>
      </c>
      <c r="D10" s="8">
        <f t="shared" si="0"/>
        <v>0</v>
      </c>
    </row>
    <row r="11" spans="1:4" ht="15" customHeight="1" x14ac:dyDescent="0.25">
      <c r="A11" t="s">
        <v>8</v>
      </c>
      <c r="B11" s="54">
        <v>0</v>
      </c>
      <c r="C11" s="55">
        <v>0</v>
      </c>
      <c r="D11" s="8">
        <f t="shared" si="0"/>
        <v>0</v>
      </c>
    </row>
    <row r="12" spans="1:4" ht="15" customHeight="1" x14ac:dyDescent="0.25">
      <c r="A12" t="s">
        <v>9</v>
      </c>
      <c r="B12" s="52">
        <v>0</v>
      </c>
      <c r="C12" s="53">
        <v>9026756</v>
      </c>
      <c r="D12" s="8">
        <f t="shared" si="0"/>
        <v>9026756</v>
      </c>
    </row>
    <row r="13" spans="1:4" ht="15" customHeight="1" x14ac:dyDescent="0.25">
      <c r="A13" t="s">
        <v>10</v>
      </c>
      <c r="B13" s="54">
        <v>0</v>
      </c>
      <c r="C13" s="55">
        <v>0</v>
      </c>
      <c r="D13" s="8">
        <f t="shared" si="0"/>
        <v>0</v>
      </c>
    </row>
    <row r="14" spans="1:4" ht="15" customHeight="1" x14ac:dyDescent="0.25">
      <c r="A14" t="s">
        <v>11</v>
      </c>
      <c r="B14" s="52">
        <v>2484368</v>
      </c>
      <c r="C14" s="53">
        <v>0</v>
      </c>
      <c r="D14" s="8">
        <f t="shared" si="0"/>
        <v>2484368</v>
      </c>
    </row>
    <row r="15" spans="1:4" ht="15" customHeight="1" x14ac:dyDescent="0.25">
      <c r="A15" t="s">
        <v>52</v>
      </c>
      <c r="B15" s="57">
        <v>0</v>
      </c>
      <c r="C15" s="57">
        <v>0</v>
      </c>
      <c r="D15" s="8">
        <f t="shared" si="0"/>
        <v>0</v>
      </c>
    </row>
    <row r="16" spans="1:4" ht="15" customHeight="1" x14ac:dyDescent="0.25">
      <c r="A16" t="s">
        <v>12</v>
      </c>
      <c r="B16" s="52">
        <v>0</v>
      </c>
      <c r="C16" s="53">
        <v>0</v>
      </c>
      <c r="D16" s="8">
        <f t="shared" si="0"/>
        <v>0</v>
      </c>
    </row>
    <row r="17" spans="1:4" ht="15" customHeight="1" x14ac:dyDescent="0.25">
      <c r="A17" t="s">
        <v>13</v>
      </c>
      <c r="B17" s="52">
        <v>12673978</v>
      </c>
      <c r="C17" s="53">
        <v>0</v>
      </c>
      <c r="D17" s="8">
        <f t="shared" si="0"/>
        <v>12673978</v>
      </c>
    </row>
    <row r="18" spans="1:4" ht="15" customHeight="1" x14ac:dyDescent="0.25">
      <c r="A18" t="s">
        <v>14</v>
      </c>
      <c r="B18" s="52">
        <v>0</v>
      </c>
      <c r="C18" s="53">
        <v>0</v>
      </c>
      <c r="D18" s="8">
        <f t="shared" si="0"/>
        <v>0</v>
      </c>
    </row>
    <row r="19" spans="1:4" ht="15" customHeight="1" x14ac:dyDescent="0.25">
      <c r="A19" t="s">
        <v>15</v>
      </c>
      <c r="B19" s="52">
        <v>10322621</v>
      </c>
      <c r="C19" s="53">
        <v>0</v>
      </c>
      <c r="D19" s="8">
        <f t="shared" si="0"/>
        <v>10322621</v>
      </c>
    </row>
    <row r="20" spans="1:4" ht="15" customHeight="1" x14ac:dyDescent="0.25">
      <c r="A20" t="s">
        <v>16</v>
      </c>
      <c r="B20" s="52">
        <v>0</v>
      </c>
      <c r="C20" s="53">
        <v>0</v>
      </c>
      <c r="D20" s="8">
        <f t="shared" si="0"/>
        <v>0</v>
      </c>
    </row>
    <row r="21" spans="1:4" ht="15" customHeight="1" x14ac:dyDescent="0.25">
      <c r="A21" t="s">
        <v>17</v>
      </c>
      <c r="B21" s="52">
        <v>0</v>
      </c>
      <c r="C21" s="53">
        <v>0</v>
      </c>
      <c r="D21" s="8">
        <f t="shared" si="0"/>
        <v>0</v>
      </c>
    </row>
    <row r="22" spans="1:4" ht="15" customHeight="1" x14ac:dyDescent="0.25">
      <c r="A22" t="s">
        <v>18</v>
      </c>
      <c r="B22" s="52">
        <v>0</v>
      </c>
      <c r="C22" s="53">
        <v>0</v>
      </c>
      <c r="D22" s="8">
        <f t="shared" si="0"/>
        <v>0</v>
      </c>
    </row>
    <row r="23" spans="1:4" ht="15" customHeight="1" x14ac:dyDescent="0.25">
      <c r="A23" t="s">
        <v>19</v>
      </c>
      <c r="B23" s="52">
        <v>0</v>
      </c>
      <c r="C23" s="53">
        <v>0</v>
      </c>
      <c r="D23" s="8">
        <f t="shared" si="0"/>
        <v>0</v>
      </c>
    </row>
    <row r="24" spans="1:4" ht="15" customHeight="1" x14ac:dyDescent="0.25">
      <c r="A24" t="s">
        <v>20</v>
      </c>
      <c r="B24" s="52">
        <v>8366377</v>
      </c>
      <c r="C24" s="53">
        <v>0</v>
      </c>
      <c r="D24" s="8">
        <f t="shared" si="0"/>
        <v>8366377</v>
      </c>
    </row>
    <row r="25" spans="1:4" ht="15" customHeight="1" x14ac:dyDescent="0.25">
      <c r="A25" t="s">
        <v>21</v>
      </c>
      <c r="B25" s="56">
        <v>0</v>
      </c>
      <c r="C25" s="53">
        <v>0</v>
      </c>
      <c r="D25" s="8">
        <f t="shared" si="0"/>
        <v>0</v>
      </c>
    </row>
    <row r="26" spans="1:4" ht="15" customHeight="1" x14ac:dyDescent="0.25">
      <c r="A26" t="s">
        <v>22</v>
      </c>
      <c r="B26" s="52">
        <v>0</v>
      </c>
      <c r="C26" s="53">
        <v>0</v>
      </c>
      <c r="D26" s="8">
        <f t="shared" si="0"/>
        <v>0</v>
      </c>
    </row>
    <row r="27" spans="1:4" ht="15" customHeight="1" x14ac:dyDescent="0.25">
      <c r="A27" t="s">
        <v>23</v>
      </c>
      <c r="B27" s="56">
        <v>8980000</v>
      </c>
      <c r="C27" s="53">
        <v>0</v>
      </c>
      <c r="D27" s="8">
        <f t="shared" si="0"/>
        <v>8980000</v>
      </c>
    </row>
    <row r="28" spans="1:4" ht="15" customHeight="1" x14ac:dyDescent="0.25">
      <c r="A28" t="s">
        <v>24</v>
      </c>
      <c r="B28" s="52">
        <v>0</v>
      </c>
      <c r="C28" s="53">
        <v>17624475</v>
      </c>
      <c r="D28" s="8">
        <f t="shared" si="0"/>
        <v>17624475</v>
      </c>
    </row>
    <row r="29" spans="1:4" ht="15" customHeight="1" x14ac:dyDescent="0.25">
      <c r="A29" t="s">
        <v>25</v>
      </c>
      <c r="B29" s="52">
        <v>0</v>
      </c>
      <c r="C29" s="53">
        <v>0</v>
      </c>
      <c r="D29" s="8">
        <f t="shared" si="0"/>
        <v>0</v>
      </c>
    </row>
    <row r="30" spans="1:4" ht="15" customHeight="1" x14ac:dyDescent="0.25">
      <c r="A30" t="s">
        <v>26</v>
      </c>
      <c r="B30" s="52">
        <v>10384342</v>
      </c>
      <c r="C30" s="53">
        <v>0</v>
      </c>
      <c r="D30" s="8">
        <f t="shared" si="0"/>
        <v>10384342</v>
      </c>
    </row>
    <row r="31" spans="1:4" ht="15" customHeight="1" x14ac:dyDescent="0.25">
      <c r="A31" t="s">
        <v>27</v>
      </c>
      <c r="B31" s="52">
        <v>0</v>
      </c>
      <c r="C31" s="53">
        <v>0</v>
      </c>
      <c r="D31" s="8">
        <f t="shared" si="0"/>
        <v>0</v>
      </c>
    </row>
    <row r="32" spans="1:4" ht="15" customHeight="1" x14ac:dyDescent="0.25">
      <c r="A32" t="s">
        <v>28</v>
      </c>
      <c r="B32" s="52">
        <v>0</v>
      </c>
      <c r="C32" s="53">
        <v>0</v>
      </c>
      <c r="D32" s="8">
        <f t="shared" si="0"/>
        <v>0</v>
      </c>
    </row>
    <row r="33" spans="1:4" ht="15" customHeight="1" x14ac:dyDescent="0.25">
      <c r="A33" t="s">
        <v>29</v>
      </c>
      <c r="B33" s="56">
        <v>0</v>
      </c>
      <c r="C33" s="53">
        <v>0</v>
      </c>
      <c r="D33" s="8">
        <f t="shared" si="0"/>
        <v>0</v>
      </c>
    </row>
    <row r="34" spans="1:4" ht="15" customHeight="1" x14ac:dyDescent="0.25">
      <c r="A34" t="s">
        <v>30</v>
      </c>
      <c r="B34" s="56">
        <v>1286833</v>
      </c>
      <c r="C34" s="53">
        <v>0</v>
      </c>
      <c r="D34" s="8">
        <f t="shared" si="0"/>
        <v>1286833</v>
      </c>
    </row>
    <row r="35" spans="1:4" ht="15" customHeight="1" x14ac:dyDescent="0.25">
      <c r="A35" t="s">
        <v>31</v>
      </c>
      <c r="B35" s="52">
        <v>0</v>
      </c>
      <c r="C35" s="53">
        <v>0</v>
      </c>
      <c r="D35" s="8">
        <f t="shared" si="0"/>
        <v>0</v>
      </c>
    </row>
    <row r="36" spans="1:4" ht="15" customHeight="1" x14ac:dyDescent="0.25">
      <c r="A36" t="s">
        <v>32</v>
      </c>
      <c r="B36" s="52">
        <v>0</v>
      </c>
      <c r="C36" s="53">
        <v>3750000</v>
      </c>
      <c r="D36" s="8">
        <f t="shared" si="0"/>
        <v>3750000</v>
      </c>
    </row>
    <row r="37" spans="1:4" ht="15" customHeight="1" x14ac:dyDescent="0.25">
      <c r="A37" t="s">
        <v>33</v>
      </c>
      <c r="B37" s="52">
        <v>34217000</v>
      </c>
      <c r="C37" s="53">
        <v>0</v>
      </c>
      <c r="D37" s="8">
        <f t="shared" si="0"/>
        <v>34217000</v>
      </c>
    </row>
    <row r="38" spans="1:4" ht="15" customHeight="1" x14ac:dyDescent="0.25">
      <c r="A38" t="s">
        <v>110</v>
      </c>
      <c r="B38" s="52">
        <v>0</v>
      </c>
      <c r="C38" s="53">
        <v>0</v>
      </c>
      <c r="D38" s="8"/>
    </row>
    <row r="39" spans="1:4" ht="15" customHeight="1" x14ac:dyDescent="0.25">
      <c r="A39" t="s">
        <v>34</v>
      </c>
      <c r="B39" s="56">
        <v>0</v>
      </c>
      <c r="C39" s="53">
        <v>0</v>
      </c>
      <c r="D39" s="8">
        <f t="shared" si="0"/>
        <v>0</v>
      </c>
    </row>
    <row r="40" spans="1:4" ht="15" customHeight="1" x14ac:dyDescent="0.25">
      <c r="A40" t="s">
        <v>35</v>
      </c>
      <c r="B40" s="56">
        <v>6786866</v>
      </c>
      <c r="C40" s="53">
        <v>0</v>
      </c>
      <c r="D40" s="8">
        <f t="shared" si="0"/>
        <v>6786866</v>
      </c>
    </row>
    <row r="41" spans="1:4" ht="15" customHeight="1" x14ac:dyDescent="0.25">
      <c r="A41" t="s">
        <v>112</v>
      </c>
      <c r="B41" s="56">
        <v>0</v>
      </c>
      <c r="C41" s="53">
        <v>0</v>
      </c>
      <c r="D41" s="8"/>
    </row>
    <row r="42" spans="1:4" ht="15" customHeight="1" x14ac:dyDescent="0.25">
      <c r="A42" t="s">
        <v>36</v>
      </c>
      <c r="B42" s="52">
        <v>0</v>
      </c>
      <c r="C42" s="53">
        <v>0</v>
      </c>
      <c r="D42" s="8">
        <f t="shared" si="0"/>
        <v>0</v>
      </c>
    </row>
    <row r="43" spans="1:4" ht="15" customHeight="1" x14ac:dyDescent="0.25">
      <c r="A43" t="s">
        <v>37</v>
      </c>
      <c r="B43" s="52">
        <v>0</v>
      </c>
      <c r="C43" s="53">
        <v>0</v>
      </c>
      <c r="D43" s="8">
        <f t="shared" si="0"/>
        <v>0</v>
      </c>
    </row>
    <row r="44" spans="1:4" ht="15" customHeight="1" x14ac:dyDescent="0.25">
      <c r="A44" t="s">
        <v>38</v>
      </c>
      <c r="B44" s="52">
        <v>7487414</v>
      </c>
      <c r="C44" s="53">
        <v>0</v>
      </c>
      <c r="D44" s="8">
        <f t="shared" si="0"/>
        <v>7487414</v>
      </c>
    </row>
    <row r="45" spans="1:4" ht="15" customHeight="1" x14ac:dyDescent="0.25">
      <c r="A45" t="s">
        <v>39</v>
      </c>
      <c r="B45" s="52">
        <v>0</v>
      </c>
      <c r="C45" s="53">
        <v>0</v>
      </c>
      <c r="D45" s="8">
        <f t="shared" si="0"/>
        <v>0</v>
      </c>
    </row>
    <row r="46" spans="1:4" ht="15" customHeight="1" x14ac:dyDescent="0.25">
      <c r="A46" t="s">
        <v>53</v>
      </c>
      <c r="B46" s="56">
        <v>0</v>
      </c>
      <c r="C46" s="53">
        <v>0</v>
      </c>
      <c r="D46" s="8">
        <f t="shared" si="0"/>
        <v>0</v>
      </c>
    </row>
    <row r="47" spans="1:4" ht="15" customHeight="1" x14ac:dyDescent="0.25">
      <c r="A47" t="s">
        <v>40</v>
      </c>
      <c r="B47" s="56">
        <v>9145000</v>
      </c>
      <c r="C47" s="53">
        <v>0</v>
      </c>
      <c r="D47" s="8">
        <f t="shared" si="0"/>
        <v>9145000</v>
      </c>
    </row>
    <row r="48" spans="1:4" ht="15" customHeight="1" x14ac:dyDescent="0.25">
      <c r="A48" t="s">
        <v>41</v>
      </c>
      <c r="B48" s="52">
        <v>0</v>
      </c>
      <c r="C48" s="53">
        <v>0</v>
      </c>
      <c r="D48" s="8">
        <f t="shared" si="0"/>
        <v>0</v>
      </c>
    </row>
    <row r="49" spans="1:6" ht="15" customHeight="1" x14ac:dyDescent="0.25">
      <c r="A49" t="s">
        <v>42</v>
      </c>
      <c r="B49" s="52">
        <v>0</v>
      </c>
      <c r="C49" s="53">
        <v>0</v>
      </c>
      <c r="D49" s="8"/>
    </row>
    <row r="50" spans="1:6" ht="15" customHeight="1" x14ac:dyDescent="0.25">
      <c r="A50" t="s">
        <v>43</v>
      </c>
      <c r="B50" s="56">
        <v>0</v>
      </c>
      <c r="C50" s="53">
        <v>0</v>
      </c>
      <c r="D50" s="8">
        <f t="shared" si="0"/>
        <v>0</v>
      </c>
    </row>
    <row r="51" spans="1:6" ht="15" customHeight="1" x14ac:dyDescent="0.25">
      <c r="A51" t="s">
        <v>44</v>
      </c>
      <c r="B51" s="52">
        <v>0</v>
      </c>
      <c r="C51" s="53">
        <v>0</v>
      </c>
      <c r="D51" s="8">
        <f t="shared" si="0"/>
        <v>0</v>
      </c>
    </row>
    <row r="52" spans="1:6" ht="15" customHeight="1" x14ac:dyDescent="0.25">
      <c r="A52" t="s">
        <v>45</v>
      </c>
      <c r="B52" s="56">
        <v>0</v>
      </c>
      <c r="C52" s="53">
        <v>0</v>
      </c>
      <c r="D52" s="8">
        <f t="shared" si="0"/>
        <v>0</v>
      </c>
    </row>
    <row r="53" spans="1:6" ht="15" customHeight="1" x14ac:dyDescent="0.25">
      <c r="A53" t="s">
        <v>46</v>
      </c>
      <c r="B53" s="52">
        <v>0</v>
      </c>
      <c r="C53" s="53">
        <v>8282220</v>
      </c>
      <c r="D53" s="8">
        <f t="shared" si="0"/>
        <v>8282220</v>
      </c>
    </row>
    <row r="54" spans="1:6" ht="15" customHeight="1" x14ac:dyDescent="0.25">
      <c r="A54" t="s">
        <v>54</v>
      </c>
      <c r="B54" s="52">
        <v>0</v>
      </c>
      <c r="C54" s="53">
        <v>0</v>
      </c>
      <c r="D54" s="8"/>
    </row>
    <row r="55" spans="1:6" ht="15" customHeight="1" x14ac:dyDescent="0.25">
      <c r="A55" t="s">
        <v>47</v>
      </c>
      <c r="B55" s="52">
        <v>0</v>
      </c>
      <c r="C55" s="53">
        <v>0</v>
      </c>
      <c r="D55" s="8">
        <f t="shared" si="0"/>
        <v>0</v>
      </c>
    </row>
    <row r="56" spans="1:6" ht="15" customHeight="1" x14ac:dyDescent="0.25">
      <c r="A56" t="s">
        <v>48</v>
      </c>
      <c r="B56" s="56">
        <v>14368097</v>
      </c>
      <c r="C56" s="55">
        <v>0</v>
      </c>
      <c r="D56" s="8">
        <f t="shared" si="0"/>
        <v>14368097</v>
      </c>
    </row>
    <row r="57" spans="1:6" ht="15" customHeight="1" x14ac:dyDescent="0.25">
      <c r="A57" t="s">
        <v>49</v>
      </c>
      <c r="B57" s="52">
        <v>0</v>
      </c>
      <c r="C57" s="53">
        <v>0</v>
      </c>
      <c r="D57" s="8">
        <f t="shared" si="0"/>
        <v>0</v>
      </c>
    </row>
    <row r="58" spans="1:6" ht="15" customHeight="1" x14ac:dyDescent="0.25">
      <c r="A58" t="s">
        <v>50</v>
      </c>
      <c r="B58" s="58">
        <v>0</v>
      </c>
      <c r="C58" s="59">
        <v>0</v>
      </c>
      <c r="D58" s="8">
        <f t="shared" si="0"/>
        <v>0</v>
      </c>
    </row>
    <row r="59" spans="1:6" ht="15" customHeight="1" x14ac:dyDescent="0.25">
      <c r="A59" t="s">
        <v>51</v>
      </c>
      <c r="B59" s="58">
        <v>0</v>
      </c>
      <c r="C59" s="59">
        <v>0</v>
      </c>
      <c r="D59" s="8"/>
    </row>
    <row r="60" spans="1:6" ht="15" customHeight="1" x14ac:dyDescent="0.25">
      <c r="A60" s="48" t="s">
        <v>76</v>
      </c>
      <c r="B60" s="51">
        <f>SUM(B2:B59)</f>
        <v>132005663</v>
      </c>
      <c r="C60" s="50">
        <f>SUM(C2:C58)</f>
        <v>38787578</v>
      </c>
      <c r="D60" s="49">
        <f>SUM(B60+C60)</f>
        <v>170793241</v>
      </c>
    </row>
    <row r="62" spans="1:6" ht="15" customHeight="1" x14ac:dyDescent="0.25">
      <c r="A62" s="74" t="s">
        <v>84</v>
      </c>
      <c r="B62" s="74"/>
      <c r="C62" s="74"/>
      <c r="D62" s="74"/>
      <c r="E62" s="74"/>
      <c r="F62" s="74"/>
    </row>
    <row r="65" spans="4:4" ht="15" customHeight="1" x14ac:dyDescent="0.25">
      <c r="D65" s="5"/>
    </row>
  </sheetData>
  <autoFilter ref="A2:D60" xr:uid="{2BBF94D5-C349-4A44-B7F5-BDCD66069551}"/>
  <sortState xmlns:xlrd2="http://schemas.microsoft.com/office/spreadsheetml/2017/richdata2" ref="A3:C58">
    <sortCondition ref="A3:A58"/>
  </sortState>
  <mergeCells count="2">
    <mergeCell ref="A62:F62"/>
    <mergeCell ref="A1:C1"/>
  </mergeCells>
  <conditionalFormatting sqref="A3:C60">
    <cfRule type="expression" dxfId="12" priority="4">
      <formula>MOD(ROW(),2)=0</formula>
    </cfRule>
    <cfRule type="expression" dxfId="11" priority="7">
      <formula>MOD(ROW(),2)=0</formula>
    </cfRule>
  </conditionalFormatting>
  <conditionalFormatting sqref="D3:D59">
    <cfRule type="expression" dxfId="10" priority="1">
      <formula>MOD(ROW(),2)=0</formula>
    </cfRule>
    <cfRule type="expression" dxfId="9" priority="3">
      <formula>MOD(ROW(),2)=0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TotalFund2010-2020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Milson</dc:creator>
  <cp:lastModifiedBy>Tiffany Jarvis</cp:lastModifiedBy>
  <cp:lastPrinted>2023-12-08T16:09:14Z</cp:lastPrinted>
  <dcterms:created xsi:type="dcterms:W3CDTF">2020-08-21T14:07:16Z</dcterms:created>
  <dcterms:modified xsi:type="dcterms:W3CDTF">2023-12-08T16:38:42Z</dcterms:modified>
</cp:coreProperties>
</file>