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ff.wilcox\Desktop\"/>
    </mc:Choice>
  </mc:AlternateContent>
  <xr:revisionPtr revIDLastSave="0" documentId="8_{610425FA-1F0D-4760-AF17-0AB7FC1614F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wage comparison 2020 " sheetId="2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4" i="2" l="1"/>
  <c r="N33" i="2"/>
  <c r="N31" i="2"/>
  <c r="L15" i="2"/>
  <c r="L19" i="2"/>
  <c r="L27" i="2"/>
  <c r="L23" i="2"/>
  <c r="J23" i="2"/>
  <c r="J19" i="2"/>
  <c r="J11" i="2"/>
  <c r="J15" i="2"/>
  <c r="J27" i="2"/>
  <c r="H23" i="2"/>
  <c r="H19" i="2"/>
  <c r="H15" i="2"/>
  <c r="H11" i="2"/>
  <c r="F27" i="2"/>
  <c r="F23" i="2"/>
  <c r="F19" i="2"/>
  <c r="F15" i="2"/>
  <c r="F11" i="2"/>
  <c r="D27" i="2"/>
  <c r="D23" i="2"/>
  <c r="D19" i="2"/>
  <c r="D15" i="2"/>
  <c r="N7" i="2" l="1"/>
  <c r="N29" i="2"/>
  <c r="N19" i="2"/>
  <c r="L11" i="2"/>
  <c r="N15" i="2"/>
  <c r="H27" i="2"/>
  <c r="N23" i="2"/>
  <c r="D11" i="2"/>
  <c r="N11" i="2" l="1"/>
  <c r="N27" i="2"/>
</calcChain>
</file>

<file path=xl/sharedStrings.xml><?xml version="1.0" encoding="utf-8"?>
<sst xmlns="http://schemas.openxmlformats.org/spreadsheetml/2006/main" count="36" uniqueCount="27">
  <si>
    <t>Crew Chief</t>
  </si>
  <si>
    <t>Crew</t>
  </si>
  <si>
    <t>Hi</t>
  </si>
  <si>
    <t>Low</t>
  </si>
  <si>
    <t xml:space="preserve">Hi </t>
  </si>
  <si>
    <t xml:space="preserve">Coach </t>
  </si>
  <si>
    <t>avg of all</t>
  </si>
  <si>
    <t>Agency A</t>
  </si>
  <si>
    <t>Agency B</t>
  </si>
  <si>
    <t>Agency C</t>
  </si>
  <si>
    <t>Agency D</t>
  </si>
  <si>
    <t>Agency E</t>
  </si>
  <si>
    <t>state avg</t>
  </si>
  <si>
    <t xml:space="preserve">hi </t>
  </si>
  <si>
    <t>low</t>
  </si>
  <si>
    <t>avg</t>
  </si>
  <si>
    <t>Auditor / QCI</t>
  </si>
  <si>
    <t xml:space="preserve">16-17 / hr.  </t>
  </si>
  <si>
    <t>subcontractor administrator</t>
  </si>
  <si>
    <t>na</t>
  </si>
  <si>
    <t>Operations, assistant Director, etc</t>
  </si>
  <si>
    <t>Weatherization Director</t>
  </si>
  <si>
    <t xml:space="preserve">Office / Admin. </t>
  </si>
  <si>
    <t>Rate for new crew hire /  no experience</t>
  </si>
  <si>
    <t>Rate for new crew hire / with experience</t>
  </si>
  <si>
    <t>note:  Wages for all employees in the Wx program are included.  However, all wages don't imply a full FTE charged to the Wx Grant.  The wage is for a full 2080 hours indifferent of funding source.</t>
  </si>
  <si>
    <t>PY20 Wages for Vermont Weatherization Program by position and WAP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</si>
</sst>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/>
    <xf numFmtId="164" fontId="3" fillId="0" borderId="8" xfId="1" applyNumberFormat="1" applyFont="1" applyBorder="1"/>
    <xf numFmtId="164" fontId="3" fillId="0" borderId="9" xfId="0" applyNumberFormat="1" applyFont="1" applyBorder="1"/>
    <xf numFmtId="164" fontId="3" fillId="0" borderId="9" xfId="1" applyNumberFormat="1" applyFont="1" applyBorder="1"/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164" fontId="3" fillId="0" borderId="0" xfId="1" applyNumberFormat="1" applyFont="1" applyBorder="1"/>
    <xf numFmtId="164" fontId="3" fillId="0" borderId="0" xfId="0" applyNumberFormat="1" applyFont="1" applyBorder="1"/>
    <xf numFmtId="0" fontId="3" fillId="0" borderId="0" xfId="0" applyFont="1" applyBorder="1"/>
    <xf numFmtId="0" fontId="3" fillId="0" borderId="4" xfId="0" applyFont="1" applyBorder="1"/>
    <xf numFmtId="164" fontId="4" fillId="0" borderId="8" xfId="1" applyNumberFormat="1" applyFont="1" applyFill="1" applyBorder="1"/>
    <xf numFmtId="164" fontId="3" fillId="0" borderId="0" xfId="1" applyNumberFormat="1" applyFont="1" applyFill="1" applyBorder="1"/>
    <xf numFmtId="164" fontId="4" fillId="0" borderId="8" xfId="1" applyNumberFormat="1" applyFont="1" applyBorder="1"/>
    <xf numFmtId="164" fontId="3" fillId="0" borderId="9" xfId="1" applyNumberFormat="1" applyFont="1" applyFill="1" applyBorder="1"/>
    <xf numFmtId="164" fontId="3" fillId="0" borderId="8" xfId="1" applyNumberFormat="1" applyFont="1" applyFill="1" applyBorder="1"/>
    <xf numFmtId="43" fontId="3" fillId="0" borderId="0" xfId="1" applyFont="1" applyBorder="1"/>
    <xf numFmtId="0" fontId="3" fillId="0" borderId="5" xfId="0" applyFont="1" applyBorder="1"/>
    <xf numFmtId="0" fontId="3" fillId="0" borderId="7" xfId="0" applyFont="1" applyBorder="1"/>
    <xf numFmtId="0" fontId="5" fillId="0" borderId="0" xfId="0" applyFont="1" applyFill="1"/>
    <xf numFmtId="0" fontId="6" fillId="0" borderId="0" xfId="0" applyFont="1"/>
    <xf numFmtId="0" fontId="0" fillId="0" borderId="0" xfId="0" applyFont="1"/>
    <xf numFmtId="43" fontId="3" fillId="0" borderId="6" xfId="1" applyFont="1" applyBorder="1"/>
    <xf numFmtId="164" fontId="1" fillId="0" borderId="0" xfId="1" applyNumberFormat="1" applyFont="1" applyFill="1" applyBorder="1"/>
    <xf numFmtId="0" fontId="0" fillId="0" borderId="0" xfId="0" applyFont="1" applyBorder="1"/>
    <xf numFmtId="164" fontId="0" fillId="0" borderId="0" xfId="0" applyNumberFormat="1" applyFont="1" applyFill="1" applyBorder="1"/>
    <xf numFmtId="43" fontId="3" fillId="0" borderId="8" xfId="1" applyFont="1" applyBorder="1"/>
    <xf numFmtId="164" fontId="1" fillId="0" borderId="9" xfId="1" applyNumberFormat="1" applyFont="1" applyFill="1" applyBorder="1"/>
    <xf numFmtId="0" fontId="0" fillId="0" borderId="9" xfId="0" applyFont="1" applyBorder="1"/>
    <xf numFmtId="164" fontId="0" fillId="0" borderId="9" xfId="0" applyNumberFormat="1" applyFont="1" applyFill="1" applyBorder="1"/>
    <xf numFmtId="43" fontId="3" fillId="0" borderId="10" xfId="1" applyFont="1" applyBorder="1"/>
    <xf numFmtId="43" fontId="3" fillId="0" borderId="11" xfId="1" applyFont="1" applyBorder="1"/>
    <xf numFmtId="43" fontId="0" fillId="0" borderId="11" xfId="1" applyFont="1" applyBorder="1"/>
    <xf numFmtId="164" fontId="3" fillId="0" borderId="12" xfId="1" applyNumberFormat="1" applyFont="1" applyBorder="1"/>
    <xf numFmtId="164" fontId="3" fillId="0" borderId="13" xfId="0" applyNumberFormat="1" applyFont="1" applyBorder="1"/>
    <xf numFmtId="164" fontId="3" fillId="0" borderId="13" xfId="1" applyNumberFormat="1" applyFont="1" applyBorder="1"/>
    <xf numFmtId="0" fontId="3" fillId="0" borderId="13" xfId="0" applyFont="1" applyBorder="1"/>
    <xf numFmtId="164" fontId="3" fillId="2" borderId="14" xfId="1" applyNumberFormat="1" applyFont="1" applyFill="1" applyBorder="1"/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43" fontId="3" fillId="2" borderId="16" xfId="0" applyNumberFormat="1" applyFont="1" applyFill="1" applyBorder="1"/>
    <xf numFmtId="43" fontId="0" fillId="0" borderId="17" xfId="1" applyFont="1" applyBorder="1"/>
    <xf numFmtId="43" fontId="1" fillId="0" borderId="6" xfId="1" applyFont="1" applyFill="1" applyBorder="1"/>
    <xf numFmtId="43" fontId="0" fillId="0" borderId="6" xfId="1" applyFont="1" applyFill="1" applyBorder="1"/>
    <xf numFmtId="0" fontId="3" fillId="3" borderId="18" xfId="0" applyFont="1" applyFill="1" applyBorder="1"/>
    <xf numFmtId="43" fontId="3" fillId="3" borderId="18" xfId="1" applyFont="1" applyFill="1" applyBorder="1"/>
    <xf numFmtId="43" fontId="3" fillId="3" borderId="19" xfId="1" applyFont="1" applyFill="1" applyBorder="1"/>
  </cellXfs>
  <cellStyles count="4">
    <cellStyle name="Comma" xfId="1" builtinId="3"/>
    <cellStyle name="Normal" xfId="0" builtinId="0"/>
    <cellStyle name="Normal 2" xfId="2" xr:uid="{00000000-0005-0000-0000-000002000000}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topLeftCell="A10" workbookViewId="0">
      <selection activeCell="H19" sqref="H19"/>
    </sheetView>
  </sheetViews>
  <sheetFormatPr defaultRowHeight="15" x14ac:dyDescent="0.25"/>
  <cols>
    <col min="1" max="1" width="39.140625" style="1" customWidth="1"/>
    <col min="2" max="3" width="9.140625" style="1"/>
    <col min="4" max="4" width="10.5703125" style="1" bestFit="1" customWidth="1"/>
    <col min="5" max="5" width="9.140625" style="1"/>
    <col min="6" max="6" width="10.5703125" style="1" bestFit="1" customWidth="1"/>
    <col min="7" max="13" width="9.140625" style="1"/>
    <col min="14" max="14" width="11.5703125" style="1" bestFit="1" customWidth="1"/>
    <col min="15" max="16384" width="9.140625" style="1"/>
  </cols>
  <sheetData>
    <row r="1" spans="1:15" x14ac:dyDescent="0.25">
      <c r="A1" s="24" t="s">
        <v>25</v>
      </c>
    </row>
    <row r="2" spans="1:15" x14ac:dyDescent="0.25">
      <c r="A2" s="24"/>
    </row>
    <row r="3" spans="1:15" ht="18.75" x14ac:dyDescent="0.3">
      <c r="B3" s="23" t="s">
        <v>26</v>
      </c>
      <c r="F3" s="23"/>
      <c r="G3" s="23"/>
      <c r="H3" s="23"/>
      <c r="I3" s="23"/>
      <c r="J3" s="23"/>
    </row>
    <row r="4" spans="1:15" x14ac:dyDescent="0.25"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5" x14ac:dyDescent="0.25">
      <c r="D5" s="1" t="s">
        <v>7</v>
      </c>
      <c r="F5" s="1" t="s">
        <v>8</v>
      </c>
      <c r="H5" s="1" t="s">
        <v>9</v>
      </c>
      <c r="J5" s="1" t="s">
        <v>10</v>
      </c>
      <c r="L5" s="1" t="s">
        <v>11</v>
      </c>
      <c r="N5" s="2" t="s">
        <v>12</v>
      </c>
    </row>
    <row r="6" spans="1:15" ht="15.75" thickBot="1" x14ac:dyDescent="0.3">
      <c r="N6" s="2"/>
    </row>
    <row r="7" spans="1:15" x14ac:dyDescent="0.25">
      <c r="A7" s="24" t="s">
        <v>21</v>
      </c>
      <c r="C7" s="3"/>
      <c r="D7" s="36">
        <v>67496</v>
      </c>
      <c r="E7" s="37"/>
      <c r="F7" s="38">
        <v>59578</v>
      </c>
      <c r="G7" s="37"/>
      <c r="H7" s="37">
        <v>85010</v>
      </c>
      <c r="I7" s="37"/>
      <c r="J7" s="37">
        <v>96283</v>
      </c>
      <c r="K7" s="37"/>
      <c r="L7" s="37">
        <v>81154</v>
      </c>
      <c r="M7" s="39"/>
      <c r="N7" s="40">
        <f>(D7+F7+H7+J7+L7)/5</f>
        <v>77904.2</v>
      </c>
      <c r="O7" s="8"/>
    </row>
    <row r="8" spans="1:15" x14ac:dyDescent="0.25">
      <c r="C8" s="9"/>
      <c r="D8" s="10"/>
      <c r="E8" s="11"/>
      <c r="F8" s="10"/>
      <c r="G8" s="11"/>
      <c r="H8" s="11"/>
      <c r="I8" s="11"/>
      <c r="J8" s="11"/>
      <c r="K8" s="11"/>
      <c r="L8" s="11"/>
      <c r="M8" s="12"/>
      <c r="N8" s="41"/>
      <c r="O8" s="13"/>
    </row>
    <row r="9" spans="1:15" x14ac:dyDescent="0.25">
      <c r="A9" s="24" t="s">
        <v>22</v>
      </c>
      <c r="B9" s="1" t="s">
        <v>2</v>
      </c>
      <c r="C9" s="9"/>
      <c r="D9" s="10">
        <v>42370</v>
      </c>
      <c r="E9" s="11"/>
      <c r="F9" s="10">
        <v>47604</v>
      </c>
      <c r="G9" s="11"/>
      <c r="H9" s="11">
        <v>72280</v>
      </c>
      <c r="I9" s="11"/>
      <c r="J9" s="11">
        <v>52580</v>
      </c>
      <c r="K9" s="11"/>
      <c r="L9" s="11">
        <v>53731</v>
      </c>
      <c r="M9" s="12"/>
      <c r="N9" s="41"/>
      <c r="O9" s="13"/>
    </row>
    <row r="10" spans="1:15" x14ac:dyDescent="0.25">
      <c r="B10" s="1" t="s">
        <v>3</v>
      </c>
      <c r="C10" s="9"/>
      <c r="D10" s="10">
        <v>42370</v>
      </c>
      <c r="E10" s="11"/>
      <c r="F10" s="10">
        <v>35650</v>
      </c>
      <c r="G10" s="11"/>
      <c r="H10" s="11">
        <v>32760</v>
      </c>
      <c r="I10" s="11"/>
      <c r="J10" s="11">
        <v>29486</v>
      </c>
      <c r="K10" s="11"/>
      <c r="L10" s="11">
        <v>42012</v>
      </c>
      <c r="M10" s="12"/>
      <c r="N10" s="41"/>
      <c r="O10" s="13"/>
    </row>
    <row r="11" spans="1:15" x14ac:dyDescent="0.25">
      <c r="B11" s="1" t="s">
        <v>6</v>
      </c>
      <c r="C11" s="9"/>
      <c r="D11" s="4">
        <f>(D9+D10)/2</f>
        <v>42370</v>
      </c>
      <c r="E11" s="5"/>
      <c r="F11" s="6">
        <f>(F9+F10)/2</f>
        <v>41627</v>
      </c>
      <c r="G11" s="5"/>
      <c r="H11" s="5">
        <f>(H9+H10+38480+44555+49774)/5</f>
        <v>47569.8</v>
      </c>
      <c r="I11" s="5"/>
      <c r="J11" s="5">
        <f>(J9+J10+32695)/3</f>
        <v>38253.666666666664</v>
      </c>
      <c r="K11" s="5"/>
      <c r="L11" s="5">
        <f>(L9+L10)/2</f>
        <v>47871.5</v>
      </c>
      <c r="M11" s="7"/>
      <c r="N11" s="42">
        <f>(D11+F11+H11+J11+L11)/5</f>
        <v>43538.393333333326</v>
      </c>
      <c r="O11" s="13"/>
    </row>
    <row r="12" spans="1:15" x14ac:dyDescent="0.25">
      <c r="C12" s="9"/>
      <c r="D12" s="10"/>
      <c r="E12" s="11"/>
      <c r="F12" s="10"/>
      <c r="G12" s="11"/>
      <c r="H12" s="11"/>
      <c r="I12" s="11"/>
      <c r="J12" s="11"/>
      <c r="K12" s="11"/>
      <c r="L12" s="11"/>
      <c r="M12" s="12"/>
      <c r="N12" s="41"/>
      <c r="O12" s="13"/>
    </row>
    <row r="13" spans="1:15" x14ac:dyDescent="0.25">
      <c r="A13" s="1" t="s">
        <v>16</v>
      </c>
      <c r="B13" s="1" t="s">
        <v>2</v>
      </c>
      <c r="C13" s="9"/>
      <c r="D13" s="10">
        <v>45760</v>
      </c>
      <c r="E13" s="11"/>
      <c r="F13" s="10">
        <v>52060</v>
      </c>
      <c r="G13" s="11"/>
      <c r="H13" s="11">
        <v>57200</v>
      </c>
      <c r="I13" s="11"/>
      <c r="J13" s="11">
        <v>50589</v>
      </c>
      <c r="K13" s="11"/>
      <c r="L13" s="11">
        <v>52489</v>
      </c>
      <c r="M13" s="12"/>
      <c r="N13" s="41"/>
      <c r="O13" s="13"/>
    </row>
    <row r="14" spans="1:15" x14ac:dyDescent="0.25">
      <c r="B14" s="1" t="s">
        <v>3</v>
      </c>
      <c r="C14" s="9"/>
      <c r="D14" s="10">
        <v>38480</v>
      </c>
      <c r="E14" s="11"/>
      <c r="F14" s="10">
        <v>40920</v>
      </c>
      <c r="G14" s="11"/>
      <c r="H14" s="11">
        <v>48880</v>
      </c>
      <c r="I14" s="11"/>
      <c r="J14" s="11">
        <v>47088</v>
      </c>
      <c r="K14" s="11"/>
      <c r="L14" s="11">
        <v>41734</v>
      </c>
      <c r="M14" s="12"/>
      <c r="N14" s="41"/>
      <c r="O14" s="13"/>
    </row>
    <row r="15" spans="1:15" x14ac:dyDescent="0.25">
      <c r="B15" s="1" t="s">
        <v>6</v>
      </c>
      <c r="C15" s="9"/>
      <c r="D15" s="14">
        <f>(D13+D14+43680)/3</f>
        <v>42640</v>
      </c>
      <c r="E15" s="5"/>
      <c r="F15" s="6">
        <f>(F13+F14+51524)/3</f>
        <v>48168</v>
      </c>
      <c r="G15" s="5"/>
      <c r="H15" s="5">
        <f>(H13+H14)/2</f>
        <v>53040</v>
      </c>
      <c r="I15" s="5"/>
      <c r="J15" s="5">
        <f>(J13+J14+49459)/3</f>
        <v>49045.333333333336</v>
      </c>
      <c r="K15" s="5"/>
      <c r="L15" s="5">
        <f>(L13+L14+51096+51375+51418)/5</f>
        <v>49622.400000000001</v>
      </c>
      <c r="M15" s="7"/>
      <c r="N15" s="42">
        <f>(D15+F15+H15+J15+L15)/5</f>
        <v>48503.146666666667</v>
      </c>
      <c r="O15" s="13"/>
    </row>
    <row r="16" spans="1:15" x14ac:dyDescent="0.25">
      <c r="C16" s="9"/>
      <c r="D16" s="10"/>
      <c r="E16" s="11"/>
      <c r="F16" s="10"/>
      <c r="G16" s="11"/>
      <c r="H16" s="11"/>
      <c r="I16" s="11"/>
      <c r="J16" s="11"/>
      <c r="K16" s="11"/>
      <c r="L16" s="11"/>
      <c r="M16" s="12"/>
      <c r="N16" s="41"/>
      <c r="O16" s="13"/>
    </row>
    <row r="17" spans="1:15" x14ac:dyDescent="0.25">
      <c r="A17" s="1" t="s">
        <v>0</v>
      </c>
      <c r="B17" s="1" t="s">
        <v>2</v>
      </c>
      <c r="C17" s="9"/>
      <c r="D17" s="15">
        <v>46176</v>
      </c>
      <c r="E17" s="11"/>
      <c r="F17" s="10">
        <v>40560</v>
      </c>
      <c r="G17" s="11"/>
      <c r="H17" s="11">
        <v>44200</v>
      </c>
      <c r="I17" s="11"/>
      <c r="J17" s="11">
        <v>48893</v>
      </c>
      <c r="K17" s="11"/>
      <c r="L17" s="11">
        <v>51418</v>
      </c>
      <c r="M17" s="12"/>
      <c r="N17" s="41"/>
      <c r="O17" s="13"/>
    </row>
    <row r="18" spans="1:15" x14ac:dyDescent="0.25">
      <c r="B18" s="1" t="s">
        <v>3</v>
      </c>
      <c r="C18" s="9"/>
      <c r="D18" s="15">
        <v>38460</v>
      </c>
      <c r="E18" s="11"/>
      <c r="F18" s="15">
        <v>37642</v>
      </c>
      <c r="G18" s="11"/>
      <c r="H18" s="11">
        <v>40040</v>
      </c>
      <c r="I18" s="11"/>
      <c r="J18" s="11">
        <v>45027</v>
      </c>
      <c r="K18" s="11"/>
      <c r="L18" s="11">
        <v>44262</v>
      </c>
      <c r="M18" s="12"/>
      <c r="N18" s="41"/>
      <c r="O18" s="13"/>
    </row>
    <row r="19" spans="1:15" x14ac:dyDescent="0.25">
      <c r="B19" s="1" t="s">
        <v>6</v>
      </c>
      <c r="C19" s="9"/>
      <c r="D19" s="14">
        <f>(D18+D17+40560)/3</f>
        <v>41732</v>
      </c>
      <c r="E19" s="5"/>
      <c r="F19" s="6">
        <f>(F17+F18+38938+38397)/4</f>
        <v>38884.25</v>
      </c>
      <c r="G19" s="5"/>
      <c r="H19" s="5">
        <f>(H17+H18)/2</f>
        <v>42120</v>
      </c>
      <c r="I19" s="5"/>
      <c r="J19" s="5">
        <f>(J17+J18+48811+47087)/4</f>
        <v>47454.5</v>
      </c>
      <c r="K19" s="5"/>
      <c r="L19" s="5">
        <f>(L17+L18+48511+49511+46747)/5</f>
        <v>48089.8</v>
      </c>
      <c r="M19" s="7"/>
      <c r="N19" s="42">
        <f>(D19+F19+H19+J19+L19)/5</f>
        <v>43656.11</v>
      </c>
      <c r="O19" s="13"/>
    </row>
    <row r="20" spans="1:15" x14ac:dyDescent="0.25">
      <c r="C20" s="9"/>
      <c r="D20" s="10"/>
      <c r="E20" s="11"/>
      <c r="F20" s="10"/>
      <c r="G20" s="11"/>
      <c r="H20" s="11"/>
      <c r="I20" s="11"/>
      <c r="J20" s="11"/>
      <c r="K20" s="11"/>
      <c r="L20" s="11"/>
      <c r="M20" s="12"/>
      <c r="N20" s="41"/>
      <c r="O20" s="13"/>
    </row>
    <row r="21" spans="1:15" x14ac:dyDescent="0.25">
      <c r="A21" s="1" t="s">
        <v>1</v>
      </c>
      <c r="B21" s="1" t="s">
        <v>4</v>
      </c>
      <c r="C21" s="9"/>
      <c r="D21" s="15">
        <v>36400</v>
      </c>
      <c r="E21" s="11"/>
      <c r="F21" s="10">
        <v>35350</v>
      </c>
      <c r="G21" s="11"/>
      <c r="H21" s="11">
        <v>39520</v>
      </c>
      <c r="I21" s="11"/>
      <c r="J21" s="11">
        <v>43940</v>
      </c>
      <c r="K21" s="11"/>
      <c r="L21" s="11">
        <v>41091</v>
      </c>
      <c r="M21" s="12"/>
      <c r="N21" s="41"/>
      <c r="O21" s="13"/>
    </row>
    <row r="22" spans="1:15" x14ac:dyDescent="0.25">
      <c r="B22" s="1" t="s">
        <v>3</v>
      </c>
      <c r="C22" s="9"/>
      <c r="D22" s="15">
        <v>32240</v>
      </c>
      <c r="E22" s="11"/>
      <c r="F22" s="15">
        <v>33280</v>
      </c>
      <c r="G22" s="11"/>
      <c r="H22" s="11">
        <v>27040</v>
      </c>
      <c r="I22" s="11"/>
      <c r="J22" s="11">
        <v>41628</v>
      </c>
      <c r="K22" s="11"/>
      <c r="L22" s="11">
        <v>37492</v>
      </c>
      <c r="M22" s="12"/>
      <c r="N22" s="41"/>
      <c r="O22" s="13"/>
    </row>
    <row r="23" spans="1:15" x14ac:dyDescent="0.25">
      <c r="B23" s="1" t="s">
        <v>6</v>
      </c>
      <c r="C23" s="9"/>
      <c r="D23" s="16">
        <f>(36400+36400+33800+32240+36400)/5</f>
        <v>35048</v>
      </c>
      <c r="E23" s="5"/>
      <c r="F23" s="17">
        <f>(F21+F22+33280+34278+35350+34278+34278)/7</f>
        <v>34299.142857142855</v>
      </c>
      <c r="G23" s="5"/>
      <c r="H23" s="5">
        <f>(H21+H22+29390+29120+31200+28080+29120+38480+37960)/9</f>
        <v>32212.222222222223</v>
      </c>
      <c r="I23" s="5"/>
      <c r="J23" s="5">
        <f>(J21+J22+42784+41628+41628+41628+41628+41628)/8</f>
        <v>42061.5</v>
      </c>
      <c r="K23" s="5"/>
      <c r="L23" s="5">
        <f>(L21+L22+39377+39377+38627+39506+37492)/7</f>
        <v>38994.571428571428</v>
      </c>
      <c r="M23" s="7"/>
      <c r="N23" s="42">
        <f>(D23+F23+H23+J23+L23)/5</f>
        <v>36523.0873015873</v>
      </c>
      <c r="O23" s="13"/>
    </row>
    <row r="24" spans="1:15" x14ac:dyDescent="0.25">
      <c r="C24" s="9"/>
      <c r="D24" s="10"/>
      <c r="E24" s="11"/>
      <c r="F24" s="10"/>
      <c r="G24" s="11"/>
      <c r="H24" s="11"/>
      <c r="I24" s="11"/>
      <c r="J24" s="11"/>
      <c r="K24" s="11"/>
      <c r="L24" s="11"/>
      <c r="M24" s="12"/>
      <c r="N24" s="41"/>
      <c r="O24" s="13"/>
    </row>
    <row r="25" spans="1:15" x14ac:dyDescent="0.25">
      <c r="A25" s="24" t="s">
        <v>20</v>
      </c>
      <c r="B25" s="1" t="s">
        <v>13</v>
      </c>
      <c r="C25" s="9"/>
      <c r="D25" s="15">
        <v>58500</v>
      </c>
      <c r="E25" s="11"/>
      <c r="F25" s="15">
        <v>50989</v>
      </c>
      <c r="G25" s="11"/>
      <c r="H25" s="11">
        <v>61360</v>
      </c>
      <c r="I25" s="11"/>
      <c r="J25" s="11">
        <v>96986</v>
      </c>
      <c r="K25" s="11"/>
      <c r="L25" s="11">
        <v>70913</v>
      </c>
      <c r="M25" s="12"/>
      <c r="N25" s="41"/>
      <c r="O25" s="13"/>
    </row>
    <row r="26" spans="1:15" x14ac:dyDescent="0.25">
      <c r="B26" s="1" t="s">
        <v>14</v>
      </c>
      <c r="C26" s="9"/>
      <c r="D26" s="10">
        <v>47840</v>
      </c>
      <c r="E26" s="11"/>
      <c r="F26" s="15">
        <v>44980</v>
      </c>
      <c r="G26" s="11"/>
      <c r="H26" s="11">
        <v>53560</v>
      </c>
      <c r="I26" s="11"/>
      <c r="J26" s="11">
        <v>59287</v>
      </c>
      <c r="K26" s="11"/>
      <c r="L26" s="11">
        <v>44262</v>
      </c>
      <c r="M26" s="12"/>
      <c r="N26" s="41"/>
      <c r="O26" s="13"/>
    </row>
    <row r="27" spans="1:15" x14ac:dyDescent="0.25">
      <c r="B27" s="1" t="s">
        <v>15</v>
      </c>
      <c r="C27" s="9"/>
      <c r="D27" s="4">
        <f>(D25+D26)/2</f>
        <v>53170</v>
      </c>
      <c r="E27" s="5"/>
      <c r="F27" s="6">
        <f>(F25+F26+49703)/3</f>
        <v>48557.333333333336</v>
      </c>
      <c r="G27" s="5"/>
      <c r="H27" s="5">
        <f>(H25+H26)/2</f>
        <v>57460</v>
      </c>
      <c r="I27" s="5"/>
      <c r="J27" s="5">
        <f>(J25+J26+64349)/3</f>
        <v>73540.666666666672</v>
      </c>
      <c r="K27" s="5"/>
      <c r="L27" s="5">
        <f>(L25+L26+66779)/3</f>
        <v>60651.333333333336</v>
      </c>
      <c r="M27" s="7"/>
      <c r="N27" s="42">
        <f>(D27+F27+H27+J27+L27)/5</f>
        <v>58675.866666666661</v>
      </c>
      <c r="O27" s="13"/>
    </row>
    <row r="28" spans="1:15" x14ac:dyDescent="0.25">
      <c r="C28" s="9"/>
      <c r="D28" s="10"/>
      <c r="E28" s="11"/>
      <c r="F28" s="10"/>
      <c r="G28" s="11"/>
      <c r="H28" s="11"/>
      <c r="I28" s="11"/>
      <c r="J28" s="11"/>
      <c r="K28" s="11"/>
      <c r="L28" s="11"/>
      <c r="M28" s="12"/>
      <c r="N28" s="41"/>
      <c r="O28" s="13"/>
    </row>
    <row r="29" spans="1:15" x14ac:dyDescent="0.25">
      <c r="A29" s="1" t="s">
        <v>5</v>
      </c>
      <c r="C29" s="9"/>
      <c r="D29" s="18">
        <v>38050</v>
      </c>
      <c r="E29" s="5"/>
      <c r="F29" s="6">
        <v>42848</v>
      </c>
      <c r="G29" s="5"/>
      <c r="H29" s="5">
        <v>57200</v>
      </c>
      <c r="I29" s="5"/>
      <c r="J29" s="5">
        <v>46757</v>
      </c>
      <c r="K29" s="5"/>
      <c r="L29" s="5">
        <v>57181</v>
      </c>
      <c r="M29" s="7"/>
      <c r="N29" s="42">
        <f>(D29+F29+H29+J29+L29)/5</f>
        <v>48407.199999999997</v>
      </c>
      <c r="O29" s="13"/>
    </row>
    <row r="30" spans="1:15" x14ac:dyDescent="0.25">
      <c r="C30" s="9"/>
      <c r="D30" s="15"/>
      <c r="E30" s="11"/>
      <c r="F30" s="10"/>
      <c r="G30" s="11"/>
      <c r="H30" s="11"/>
      <c r="I30" s="11"/>
      <c r="J30" s="11"/>
      <c r="K30" s="11"/>
      <c r="L30" s="11"/>
      <c r="M30" s="12"/>
      <c r="N30" s="41"/>
      <c r="O30" s="13"/>
    </row>
    <row r="31" spans="1:15" x14ac:dyDescent="0.25">
      <c r="A31" s="24" t="s">
        <v>18</v>
      </c>
      <c r="C31" s="9"/>
      <c r="D31" s="29">
        <v>41600</v>
      </c>
      <c r="E31" s="7"/>
      <c r="F31" s="30">
        <v>44990</v>
      </c>
      <c r="G31" s="7"/>
      <c r="H31" s="31" t="s">
        <v>19</v>
      </c>
      <c r="I31" s="7"/>
      <c r="J31" s="31" t="s">
        <v>19</v>
      </c>
      <c r="K31" s="7"/>
      <c r="L31" s="32">
        <v>50000</v>
      </c>
      <c r="M31" s="7"/>
      <c r="N31" s="43">
        <f>(D31+F31+L31)/3</f>
        <v>45530</v>
      </c>
      <c r="O31" s="13"/>
    </row>
    <row r="32" spans="1:15" x14ac:dyDescent="0.25">
      <c r="A32" s="24"/>
      <c r="C32" s="9"/>
      <c r="D32" s="19"/>
      <c r="E32" s="12"/>
      <c r="F32" s="26"/>
      <c r="G32" s="12"/>
      <c r="H32" s="27"/>
      <c r="I32" s="12"/>
      <c r="J32" s="27"/>
      <c r="K32" s="12"/>
      <c r="L32" s="28"/>
      <c r="M32" s="12"/>
      <c r="N32" s="47"/>
      <c r="O32" s="13"/>
    </row>
    <row r="33" spans="1:15" x14ac:dyDescent="0.25">
      <c r="A33" s="24" t="s">
        <v>23</v>
      </c>
      <c r="C33" s="9"/>
      <c r="D33" s="33">
        <v>15.5</v>
      </c>
      <c r="E33" s="34"/>
      <c r="F33" s="34">
        <v>16</v>
      </c>
      <c r="G33" s="34"/>
      <c r="H33" s="34">
        <v>13.5</v>
      </c>
      <c r="I33" s="34"/>
      <c r="J33" s="35">
        <v>18</v>
      </c>
      <c r="K33" s="34"/>
      <c r="L33" s="35">
        <v>18</v>
      </c>
      <c r="M33" s="34"/>
      <c r="N33" s="48">
        <f>(D33+F33+H33+J33+L33)/5</f>
        <v>16.2</v>
      </c>
      <c r="O33" s="13"/>
    </row>
    <row r="34" spans="1:15" ht="15.75" thickBot="1" x14ac:dyDescent="0.3">
      <c r="A34" s="24" t="s">
        <v>24</v>
      </c>
      <c r="C34" s="20"/>
      <c r="D34" s="44" t="s">
        <v>17</v>
      </c>
      <c r="E34" s="25"/>
      <c r="F34" s="45">
        <v>17</v>
      </c>
      <c r="G34" s="25"/>
      <c r="H34" s="25">
        <v>14</v>
      </c>
      <c r="I34" s="25"/>
      <c r="J34" s="25">
        <v>18</v>
      </c>
      <c r="K34" s="25"/>
      <c r="L34" s="46">
        <v>18</v>
      </c>
      <c r="M34" s="25"/>
      <c r="N34" s="49">
        <f>(F34+H34+J34+L34+16.5)/5</f>
        <v>16.7</v>
      </c>
      <c r="O34" s="21"/>
    </row>
  </sheetData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wage comparison 2020 </vt:lpstr>
    </vt:vector>
  </TitlesOfParts>
  <Company>Agency of Human Services - State of VT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Wilcox, Geoff</dc:creator>
  <cp:lastModifiedBy>Wilcox, Geoff</cp:lastModifiedBy>
  <cp:lastPrinted>2017-10-17T19:32:23Z</cp:lastPrinted>
  <dcterms:created xsi:type="dcterms:W3CDTF">2015-03-09T14:10:20Z</dcterms:created>
  <dcterms:modified xsi:type="dcterms:W3CDTF">2020-02-25T14:49:30Z</dcterms:modified>
</cp:coreProperties>
</file>