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SCSP-ARCHIVE\CSBG\COVID-19\COVID-19 Data\"/>
    </mc:Choice>
  </mc:AlternateContent>
  <xr:revisionPtr revIDLastSave="0" documentId="13_ncr:1_{0FA827A7-5920-403E-B20F-60A3C93E5E99}" xr6:coauthVersionLast="44" xr6:coauthVersionMax="44" xr10:uidLastSave="{00000000-0000-0000-0000-000000000000}"/>
  <workbookProtection workbookAlgorithmName="SHA-512" workbookHashValue="jDEa1vO7GF1BCL26wK5AzGq0cD5xZkrnt4Bw9204Y3qcRBIPiXKHi0Ne8GzWuBKwu1jS2rlL6IYNiWiwiB7ViQ==" workbookSaltValue="wQBrpWzMhno12QT8T7JXFg==" workbookSpinCount="100000" lockStructure="1"/>
  <bookViews>
    <workbookView xWindow="-108" yWindow="-108" windowWidth="23256" windowHeight="12600" tabRatio="582" xr2:uid="{00000000-000D-0000-FFFF-FFFF00000000}"/>
  </bookViews>
  <sheets>
    <sheet name="COVID-19 Relief Package" sheetId="5" r:id="rId1"/>
    <sheet name="FY19 Allocations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5" l="1"/>
  <c r="D54" i="5"/>
  <c r="C3" i="5"/>
  <c r="D3" i="5" s="1"/>
  <c r="C21" i="5"/>
  <c r="D21" i="5" s="1"/>
  <c r="C30" i="5"/>
  <c r="D30" i="5" s="1"/>
  <c r="C54" i="5"/>
  <c r="C22" i="5"/>
  <c r="D22" i="5" s="1"/>
  <c r="C28" i="5"/>
  <c r="D28" i="5" s="1"/>
  <c r="C11" i="5"/>
  <c r="D11" i="5" s="1"/>
  <c r="C36" i="5"/>
  <c r="D36" i="5" s="1"/>
  <c r="C46" i="5"/>
  <c r="D46" i="5" s="1"/>
  <c r="C43" i="5"/>
  <c r="D43" i="5" s="1"/>
  <c r="C12" i="5"/>
  <c r="D12" i="5" s="1"/>
  <c r="C9" i="5"/>
  <c r="D9" i="5" s="1"/>
  <c r="C51" i="5"/>
  <c r="D51" i="5" s="1"/>
  <c r="C32" i="5"/>
  <c r="D32" i="5" s="1"/>
  <c r="C23" i="5"/>
  <c r="D23" i="5" s="1"/>
  <c r="C20" i="5"/>
  <c r="D20" i="5" s="1"/>
  <c r="C37" i="5"/>
  <c r="D37" i="5" s="1"/>
  <c r="C40" i="5"/>
  <c r="D40" i="5" s="1"/>
  <c r="C15" i="5"/>
  <c r="D15" i="5" s="1"/>
  <c r="C31" i="5"/>
  <c r="D31" i="5" s="1"/>
  <c r="C41" i="5"/>
  <c r="D41" i="5" s="1"/>
  <c r="C47" i="5"/>
  <c r="D47" i="5" s="1"/>
  <c r="C27" i="5"/>
  <c r="D27" i="5" s="1"/>
  <c r="C34" i="5"/>
  <c r="D34" i="5" s="1"/>
  <c r="C45" i="5"/>
  <c r="D45" i="5" s="1"/>
  <c r="C6" i="5"/>
  <c r="D6" i="5" s="1"/>
  <c r="C18" i="5"/>
  <c r="D18" i="5" s="1"/>
  <c r="C13" i="5"/>
  <c r="D13" i="5" s="1"/>
  <c r="C14" i="5"/>
  <c r="D14" i="5" s="1"/>
  <c r="C44" i="5"/>
  <c r="D44" i="5" s="1"/>
  <c r="C16" i="5"/>
  <c r="D16" i="5" s="1"/>
  <c r="C53" i="5"/>
  <c r="D53" i="5" s="1"/>
  <c r="C42" i="5"/>
  <c r="D42" i="5" s="1"/>
  <c r="C5" i="5"/>
  <c r="D5" i="5" s="1"/>
  <c r="C48" i="5"/>
  <c r="D48" i="5" s="1"/>
  <c r="C25" i="5"/>
  <c r="D25" i="5" s="1"/>
  <c r="C19" i="5"/>
  <c r="D19" i="5" s="1"/>
  <c r="C50" i="5"/>
  <c r="D50" i="5" s="1"/>
  <c r="C49" i="5"/>
  <c r="D49" i="5" s="1"/>
  <c r="C17" i="5"/>
  <c r="D17" i="5" s="1"/>
  <c r="C33" i="5"/>
  <c r="D33" i="5" s="1"/>
  <c r="C4" i="5"/>
  <c r="D4" i="5" s="1"/>
  <c r="C39" i="5"/>
  <c r="D39" i="5" s="1"/>
  <c r="C52" i="5"/>
  <c r="D52" i="5" s="1"/>
  <c r="C8" i="5"/>
  <c r="D8" i="5" s="1"/>
  <c r="C10" i="5"/>
  <c r="D10" i="5" s="1"/>
  <c r="C35" i="5"/>
  <c r="D35" i="5" s="1"/>
  <c r="C26" i="5"/>
  <c r="D26" i="5" s="1"/>
  <c r="C24" i="5"/>
  <c r="D24" i="5" s="1"/>
  <c r="C29" i="5"/>
  <c r="D29" i="5" s="1"/>
  <c r="C7" i="5"/>
  <c r="D7" i="5" s="1"/>
  <c r="C38" i="5"/>
  <c r="D38" i="5" s="1"/>
  <c r="B53" i="6" l="1"/>
  <c r="B67" i="5" l="1"/>
  <c r="C66" i="5" s="1"/>
  <c r="B57" i="5"/>
  <c r="D66" i="5" l="1"/>
  <c r="C67" i="5"/>
  <c r="C63" i="5"/>
  <c r="C65" i="5"/>
  <c r="C64" i="5"/>
  <c r="B60" i="5"/>
  <c r="B59" i="5"/>
  <c r="B58" i="5"/>
  <c r="D64" i="5" l="1"/>
  <c r="D65" i="5"/>
  <c r="D63" i="5"/>
  <c r="D55" i="5" l="1"/>
</calcChain>
</file>

<file path=xl/sharedStrings.xml><?xml version="1.0" encoding="utf-8"?>
<sst xmlns="http://schemas.openxmlformats.org/spreadsheetml/2006/main" count="131" uniqueCount="74">
  <si>
    <t>Washington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</si>
  <si>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</si>
  <si>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</si>
  <si>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</si>
  <si>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</si>
  <si>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</si>
  <si>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</si>
  <si>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</si>
  <si>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</si>
  <si>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</si>
  <si>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</si>
  <si>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</si>
  <si>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</si>
  <si>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</si>
  <si>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</si>
  <si>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</si>
  <si>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</si>
  <si>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</si>
  <si>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</si>
  <si>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</si>
  <si>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</si>
  <si>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</si>
  <si>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</si>
  <si>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</si>
  <si>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</si>
  <si>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</si>
  <si>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</si>
  <si>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</si>
  <si>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</si>
  <si>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</si>
  <si>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</si>
  <si>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</si>
  <si>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</si>
  <si>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</si>
  <si>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</si>
  <si>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</si>
  <si>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</si>
  <si>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</si>
  <si>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</si>
  <si>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</si>
  <si>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</si>
  <si>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</si>
  <si>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</si>
  <si>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</si>
  <si>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</si>
  <si>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</si>
  <si>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</si>
  <si>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</si>
  <si>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</si>
  <si>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Wisconsin</t>
  </si>
  <si>
    <t>West Virginia</t>
  </si>
  <si>
    <t>Wyoming</t>
  </si>
  <si>
    <t>CALCULATION</t>
  </si>
  <si>
    <t>TOTAL</t>
  </si>
  <si>
    <t>MEDIAN</t>
  </si>
  <si>
    <t>State</t>
  </si>
  <si>
    <t>Calculation</t>
  </si>
  <si>
    <t>SMALLEST</t>
  </si>
  <si>
    <t>LARGEST</t>
  </si>
  <si>
    <t>Ratio</t>
  </si>
  <si>
    <t>Total (auto-calculated)</t>
  </si>
  <si>
    <t>COVID</t>
  </si>
  <si>
    <t>Funds to States</t>
  </si>
  <si>
    <t>Funds to Territories</t>
  </si>
  <si>
    <t>TTA to states, state associations, and local agencies</t>
  </si>
  <si>
    <t>TTA to National Partners, Financial monitoring contracts, reimbursable federal expenses</t>
  </si>
  <si>
    <t>ACTUAL TOTAL</t>
  </si>
  <si>
    <t>Planned Amount</t>
  </si>
  <si>
    <t>ARRA</t>
  </si>
  <si>
    <t>ARRA Award</t>
  </si>
  <si>
    <t xml:space="preserve">ARRA </t>
  </si>
  <si>
    <t>Washington State</t>
  </si>
  <si>
    <t>COVID - $1 billion</t>
  </si>
  <si>
    <t>Predicted CARES Act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</si>
</sst>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44" fontId="0" fillId="0" borderId="1" xfId="1" applyNumberFormat="1" applyFont="1" applyFill="1" applyBorder="1"/>
    <xf numFmtId="0" fontId="0" fillId="0" borderId="0" xfId="0" applyFill="1"/>
    <xf numFmtId="44" fontId="0" fillId="0" borderId="5" xfId="1" applyNumberFormat="1" applyFont="1" applyFill="1" applyBorder="1"/>
    <xf numFmtId="0" fontId="0" fillId="0" borderId="0" xfId="0" applyBorder="1"/>
    <xf numFmtId="164" fontId="3" fillId="2" borderId="8" xfId="0" applyNumberFormat="1" applyFont="1" applyFill="1" applyBorder="1" applyAlignment="1">
      <alignment horizontal="center" wrapText="1" readingOrder="1"/>
    </xf>
    <xf numFmtId="44" fontId="4" fillId="4" borderId="1" xfId="1" applyNumberFormat="1" applyFont="1" applyFill="1" applyBorder="1" applyAlignment="1">
      <alignment horizontal="left"/>
    </xf>
    <xf numFmtId="44" fontId="4" fillId="5" borderId="1" xfId="1" applyNumberFormat="1" applyFont="1" applyFill="1" applyBorder="1" applyAlignment="1">
      <alignment horizontal="left"/>
    </xf>
    <xf numFmtId="44" fontId="4" fillId="3" borderId="1" xfId="0" applyNumberFormat="1" applyFont="1" applyFill="1" applyBorder="1"/>
    <xf numFmtId="44" fontId="4" fillId="0" borderId="1" xfId="1" applyFont="1" applyBorder="1"/>
    <xf numFmtId="10" fontId="0" fillId="0" borderId="0" xfId="2" applyNumberFormat="1" applyFont="1"/>
    <xf numFmtId="44" fontId="0" fillId="6" borderId="0" xfId="1" applyFont="1" applyFill="1"/>
    <xf numFmtId="0" fontId="3" fillId="0" borderId="9" xfId="0" applyFont="1" applyFill="1" applyBorder="1" applyAlignment="1">
      <alignment horizontal="left"/>
    </xf>
    <xf numFmtId="10" fontId="2" fillId="0" borderId="0" xfId="2" applyNumberFormat="1" applyFont="1"/>
    <xf numFmtId="44" fontId="2" fillId="0" borderId="0" xfId="1" applyFont="1"/>
    <xf numFmtId="0" fontId="4" fillId="4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center" wrapText="1" readingOrder="1"/>
    </xf>
    <xf numFmtId="44" fontId="2" fillId="6" borderId="1" xfId="1" applyFont="1" applyFill="1" applyBorder="1"/>
    <xf numFmtId="10" fontId="2" fillId="3" borderId="1" xfId="2" applyNumberFormat="1" applyFont="1" applyFill="1" applyBorder="1"/>
    <xf numFmtId="44" fontId="2" fillId="3" borderId="1" xfId="1" applyFont="1" applyFill="1" applyBorder="1"/>
    <xf numFmtId="10" fontId="2" fillId="0" borderId="1" xfId="2" applyNumberFormat="1" applyFont="1" applyBorder="1"/>
    <xf numFmtId="44" fontId="2" fillId="0" borderId="1" xfId="1" applyFont="1" applyBorder="1"/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44" fontId="2" fillId="3" borderId="3" xfId="1" applyFont="1" applyFill="1" applyBorder="1"/>
    <xf numFmtId="44" fontId="2" fillId="0" borderId="3" xfId="1" applyFont="1" applyBorder="1"/>
    <xf numFmtId="0" fontId="2" fillId="3" borderId="4" xfId="0" applyFont="1" applyFill="1" applyBorder="1"/>
    <xf numFmtId="44" fontId="2" fillId="3" borderId="6" xfId="0" applyNumberFormat="1" applyFont="1" applyFill="1" applyBorder="1"/>
    <xf numFmtId="0" fontId="2" fillId="2" borderId="10" xfId="0" applyFont="1" applyFill="1" applyBorder="1" applyAlignment="1">
      <alignment horizontal="center" wrapText="1"/>
    </xf>
    <xf numFmtId="44" fontId="2" fillId="6" borderId="10" xfId="1" applyFont="1" applyFill="1" applyBorder="1" applyAlignment="1">
      <alignment horizontal="center" wrapText="1"/>
    </xf>
    <xf numFmtId="9" fontId="2" fillId="0" borderId="0" xfId="2" applyNumberFormat="1" applyFont="1"/>
    <xf numFmtId="10" fontId="0" fillId="7" borderId="0" xfId="2" applyNumberFormat="1" applyFont="1" applyFill="1"/>
    <xf numFmtId="0" fontId="3" fillId="7" borderId="7" xfId="0" applyFont="1" applyFill="1" applyBorder="1" applyAlignment="1">
      <alignment horizontal="left" wrapText="1" readingOrder="1"/>
    </xf>
    <xf numFmtId="10" fontId="2" fillId="7" borderId="1" xfId="2" applyNumberFormat="1" applyFont="1" applyFill="1" applyBorder="1"/>
    <xf numFmtId="10" fontId="2" fillId="7" borderId="10" xfId="2" applyNumberFormat="1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left" wrapText="1" readingOrder="1"/>
    </xf>
    <xf numFmtId="0" fontId="2" fillId="7" borderId="10" xfId="0" applyFont="1" applyFill="1" applyBorder="1" applyAlignment="1">
      <alignment horizontal="center" wrapText="1"/>
    </xf>
    <xf numFmtId="0" fontId="2" fillId="0" borderId="0" xfId="0" applyFont="1"/>
    <xf numFmtId="44" fontId="0" fillId="0" borderId="5" xfId="0" applyNumberFormat="1" applyFont="1" applyFill="1" applyBorder="1" applyAlignment="1">
      <alignment horizontal="left"/>
    </xf>
    <xf numFmtId="10" fontId="0" fillId="0" borderId="0" xfId="0" applyNumberFormat="1" applyFont="1" applyBorder="1"/>
    <xf numFmtId="44" fontId="0" fillId="0" borderId="0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/>
      </border>
    </dxf>
    <dxf>
      <numFmt numFmtId="34" formatCode="_(&quot;$&quot;* #,##0.00_);_(&quot;$&quot;* \(#,##0.00\);_(&quot;$&quot;* &quot;-&quot;??_);_(@_)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bottom" textRotation="0" wrapText="1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fgColor indexed="64"/>
          <bgColor theme="7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23" displayName="Table523" ref="A2:D55" totalsRowCount="1" headerRowDxfId="15" tableBorderDxfId="14">
  <autoFilter ref="A2:D54" xr:uid="{00000000-0009-0000-0100-000002000000}"/>
  <sortState xmlns:xlrd2="http://schemas.microsoft.com/office/spreadsheetml/2017/richdata2" ref="A3:D54">
    <sortCondition ref="D3:D54"/>
  </sortState>
  <tableColumns count="4">
    <tableColumn id="1" xr3:uid="{00000000-0010-0000-0300-000001000000}" name="State" dataDxfId="7" totalsRowDxfId="3"/>
    <tableColumn id="2" xr3:uid="{00000000-0010-0000-0300-000002000000}" name="ARRA Award" dataDxfId="6" totalsRowDxfId="2" dataCellStyle="Currency"/>
    <tableColumn id="6" xr3:uid="{D01D2897-D88E-4A95-ADA8-E6DE3F19BFD5}" name="Ratio" totalsRowLabel="Total (auto-calculated)" dataDxfId="5" totalsRowDxfId="1" dataCellStyle="Percent">
      <calculatedColumnFormula>'FY19 Allocations'!B1/'FY19 Allocations'!$B$53</calculatedColumnFormula>
    </tableColumn>
    <tableColumn id="7" xr3:uid="{3728F7B6-586A-421D-BB21-4AC5F9204F3E}" name="Predicted CARES Act Award" totalsRowFunction="custom" dataDxfId="4" totalsRowDxfId="0" dataCellStyle="Currency">
      <calculatedColumnFormula>Table523[[#This Row],[Ratio]]*$D$63</calculatedColumnFormula>
      <totalsRowFormula>SUM(Table523[Predicted CARES Act Award])</totalsRow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B9B0D8-C666-44C3-8BBD-7A9B50F51262}" name="Table7" displayName="Table7" ref="A62:D67" totalsRowShown="0" headerRowDxfId="13" headerRowBorderDxfId="12" tableBorderDxfId="11" totalsRowBorderDxfId="10">
  <autoFilter ref="A62:D67" xr:uid="{1C16DE88-55D5-4ABE-A482-B500C55874B4}"/>
  <tableColumns count="4">
    <tableColumn id="1" xr3:uid="{F40B13B4-783F-4D6E-B10E-8DDC73167E75}" name="Planned Amount"/>
    <tableColumn id="2" xr3:uid="{DC322CD2-07EA-4A77-9C20-9337614D29B4}" name="ARRA"/>
    <tableColumn id="3" xr3:uid="{DBB82B86-5B31-47E5-B29F-C77A36979CC7}" name="Ratio" dataDxfId="9" dataCellStyle="Percent">
      <calculatedColumnFormula>Table7[[#This Row],[ARRA]]/$B$67</calculatedColumnFormula>
    </tableColumn>
    <tableColumn id="4" xr3:uid="{1A4A86A2-4952-4283-A569-CA4F2AF20978}" name="COVID - $1 billion" dataDxfId="8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73"/>
  <sheetViews>
    <sheetView tabSelected="1" workbookViewId="0">
      <selection activeCell="B1" sqref="B1:C1048576"/>
    </sheetView>
  </sheetViews>
  <sheetFormatPr defaultRowHeight="14.4" x14ac:dyDescent="0.3"/>
  <cols>
    <col min="1" max="1" width="23" customWidth="1"/>
    <col min="2" max="2" width="18.5546875" hidden="1" customWidth="1"/>
    <col min="3" max="3" width="9.6640625" style="11" hidden="1" customWidth="1"/>
    <col min="4" max="4" width="38.33203125" style="1" bestFit="1" customWidth="1"/>
  </cols>
  <sheetData>
    <row r="2" spans="1:4" x14ac:dyDescent="0.3">
      <c r="A2" s="36" t="s">
        <v>55</v>
      </c>
      <c r="B2" s="6" t="s">
        <v>69</v>
      </c>
      <c r="C2" s="35" t="s">
        <v>59</v>
      </c>
      <c r="D2" s="12" t="s">
        <v>73</v>
      </c>
    </row>
    <row r="3" spans="1:4" x14ac:dyDescent="0.3">
      <c r="A3" s="3" t="s">
        <v>1</v>
      </c>
      <c r="B3" s="2">
        <v>3692565</v>
      </c>
      <c r="C3" s="11">
        <f>'FY19 Allocations'!B2/'FY19 Allocations'!$B$53</f>
        <v>3.8051987947615739E-3</v>
      </c>
      <c r="D3" s="1">
        <f>Table523[[#This Row],[Ratio]]*$D$63</f>
        <v>3729094.8188663423</v>
      </c>
    </row>
    <row r="4" spans="1:4" x14ac:dyDescent="0.3">
      <c r="A4" s="3" t="s">
        <v>43</v>
      </c>
      <c r="B4" s="2">
        <v>4110910</v>
      </c>
      <c r="C4" s="11">
        <f>'FY19 Allocations'!B43/'FY19 Allocations'!$B$53</f>
        <v>4.3410666937187979E-3</v>
      </c>
      <c r="D4" s="1">
        <f>Table523[[#This Row],[Ratio]]*$D$63</f>
        <v>4254245.359844422</v>
      </c>
    </row>
    <row r="5" spans="1:4" x14ac:dyDescent="0.3">
      <c r="A5" s="3" t="s">
        <v>29</v>
      </c>
      <c r="B5" s="2">
        <v>4573445</v>
      </c>
      <c r="C5" s="11">
        <f>'FY19 Allocations'!B35/'FY19 Allocations'!$B$53</f>
        <v>4.839801232540678E-3</v>
      </c>
      <c r="D5" s="1">
        <f>Table523[[#This Row],[Ratio]]*$D$63</f>
        <v>4743005.2078898642</v>
      </c>
    </row>
    <row r="6" spans="1:4" x14ac:dyDescent="0.3">
      <c r="A6" s="3" t="s">
        <v>27</v>
      </c>
      <c r="B6" s="2">
        <v>4697685</v>
      </c>
      <c r="C6" s="11">
        <f>'FY19 Allocations'!B27/'FY19 Allocations'!$B$53</f>
        <v>4.9146896659402256E-3</v>
      </c>
      <c r="D6" s="1">
        <f>Table523[[#This Row],[Ratio]]*$D$63</f>
        <v>4816395.8726214208</v>
      </c>
    </row>
    <row r="7" spans="1:4" x14ac:dyDescent="0.3">
      <c r="A7" s="3" t="s">
        <v>51</v>
      </c>
      <c r="B7" s="2">
        <v>5000000</v>
      </c>
      <c r="C7" s="11">
        <f>'FY19 Allocations'!B52/'FY19 Allocations'!$B$53</f>
        <v>5.0187770789899295E-3</v>
      </c>
      <c r="D7" s="1">
        <f>Table523[[#This Row],[Ratio]]*$D$63</f>
        <v>4918401.5374101307</v>
      </c>
    </row>
    <row r="8" spans="1:4" x14ac:dyDescent="0.3">
      <c r="A8" s="3" t="s">
        <v>46</v>
      </c>
      <c r="B8" s="2">
        <v>4886200</v>
      </c>
      <c r="C8" s="11">
        <f>'FY19 Allocations'!B46/'FY19 Allocations'!$B$53</f>
        <v>5.2361555567198197E-3</v>
      </c>
      <c r="D8" s="1">
        <f>Table523[[#This Row],[Ratio]]*$D$63</f>
        <v>5131432.4455854231</v>
      </c>
    </row>
    <row r="9" spans="1:4" x14ac:dyDescent="0.3">
      <c r="A9" s="3" t="s">
        <v>14</v>
      </c>
      <c r="B9" s="2">
        <v>4945865</v>
      </c>
      <c r="C9" s="11">
        <f>'FY19 Allocations'!B13/'FY19 Allocations'!$B$53</f>
        <v>5.3000943727505587E-3</v>
      </c>
      <c r="D9" s="1">
        <f>Table523[[#This Row],[Ratio]]*$D$63</f>
        <v>5194092.4852955472</v>
      </c>
    </row>
    <row r="10" spans="1:4" x14ac:dyDescent="0.3">
      <c r="A10" s="3" t="s">
        <v>48</v>
      </c>
      <c r="B10" s="2">
        <v>5000000</v>
      </c>
      <c r="C10" s="11">
        <f>'FY19 Allocations'!B47/'FY19 Allocations'!$B$53</f>
        <v>5.3544016606787582E-3</v>
      </c>
      <c r="D10" s="1">
        <f>Table523[[#This Row],[Ratio]]*$D$63</f>
        <v>5247313.6274651829</v>
      </c>
    </row>
    <row r="11" spans="1:4" x14ac:dyDescent="0.3">
      <c r="A11" s="3" t="s">
        <v>9</v>
      </c>
      <c r="B11" s="2">
        <v>5000000</v>
      </c>
      <c r="C11" s="11">
        <f>'FY19 Allocations'!B8/'FY19 Allocations'!$B$53</f>
        <v>5.3581060945643499E-3</v>
      </c>
      <c r="D11" s="1">
        <f>Table523[[#This Row],[Ratio]]*$D$63</f>
        <v>5250943.9726730632</v>
      </c>
    </row>
    <row r="12" spans="1:4" x14ac:dyDescent="0.3">
      <c r="A12" s="3" t="s">
        <v>12</v>
      </c>
      <c r="B12" s="2">
        <v>5000000</v>
      </c>
      <c r="C12" s="11">
        <f>'FY19 Allocations'!B12/'FY19 Allocations'!$B$53</f>
        <v>5.3581060945643499E-3</v>
      </c>
      <c r="D12" s="1">
        <f>Table523[[#This Row],[Ratio]]*$D$63</f>
        <v>5250943.9726730632</v>
      </c>
    </row>
    <row r="13" spans="1:4" x14ac:dyDescent="0.3">
      <c r="A13" s="3" t="s">
        <v>34</v>
      </c>
      <c r="B13" s="2">
        <v>5000000</v>
      </c>
      <c r="C13" s="11">
        <f>'FY19 Allocations'!B29/'FY19 Allocations'!$B$53</f>
        <v>5.3581060945643499E-3</v>
      </c>
      <c r="D13" s="1">
        <f>Table523[[#This Row],[Ratio]]*$D$63</f>
        <v>5250943.9726730632</v>
      </c>
    </row>
    <row r="14" spans="1:4" x14ac:dyDescent="0.3">
      <c r="A14" s="3" t="s">
        <v>31</v>
      </c>
      <c r="B14" s="2">
        <v>5000000</v>
      </c>
      <c r="C14" s="11">
        <f>'FY19 Allocations'!B30/'FY19 Allocations'!$B$53</f>
        <v>5.3581060945643499E-3</v>
      </c>
      <c r="D14" s="1">
        <f>Table523[[#This Row],[Ratio]]*$D$63</f>
        <v>5250943.9726730632</v>
      </c>
    </row>
    <row r="15" spans="1:4" x14ac:dyDescent="0.3">
      <c r="A15" s="3" t="s">
        <v>22</v>
      </c>
      <c r="B15" s="2">
        <v>5243045</v>
      </c>
      <c r="C15" s="11">
        <f>'FY19 Allocations'!B20/'FY19 Allocations'!$B$53</f>
        <v>5.3845798744025473E-3</v>
      </c>
      <c r="D15" s="1">
        <f>Table523[[#This Row],[Ratio]]*$D$63</f>
        <v>5276888.276914496</v>
      </c>
    </row>
    <row r="16" spans="1:4" x14ac:dyDescent="0.3">
      <c r="A16" s="3" t="s">
        <v>33</v>
      </c>
      <c r="B16" s="2">
        <v>5695092</v>
      </c>
      <c r="C16" s="11">
        <f>'FY19 Allocations'!B32/'FY19 Allocations'!$B$53</f>
        <v>5.6599772530816668E-3</v>
      </c>
      <c r="D16" s="1">
        <f>Table523[[#This Row],[Ratio]]*$D$63</f>
        <v>5546777.7080200333</v>
      </c>
    </row>
    <row r="17" spans="1:4" x14ac:dyDescent="0.3">
      <c r="A17" s="3" t="s">
        <v>41</v>
      </c>
      <c r="B17" s="2">
        <v>5527291</v>
      </c>
      <c r="C17" s="11">
        <f>'FY19 Allocations'!B41/'FY19 Allocations'!$B$53</f>
        <v>5.6764978795497377E-3</v>
      </c>
      <c r="D17" s="1">
        <f>Table523[[#This Row],[Ratio]]*$D$63</f>
        <v>5562967.9219587427</v>
      </c>
    </row>
    <row r="18" spans="1:4" x14ac:dyDescent="0.3">
      <c r="A18" s="3" t="s">
        <v>30</v>
      </c>
      <c r="B18" s="2">
        <v>6969553</v>
      </c>
      <c r="C18" s="11">
        <f>'FY19 Allocations'!B28/'FY19 Allocations'!$B$53</f>
        <v>7.141460770246885E-3</v>
      </c>
      <c r="D18" s="1">
        <f>Table523[[#This Row],[Ratio]]*$D$63</f>
        <v>6998631.5548419477</v>
      </c>
    </row>
    <row r="19" spans="1:4" x14ac:dyDescent="0.3">
      <c r="A19" s="3" t="s">
        <v>38</v>
      </c>
      <c r="B19" s="2">
        <v>7989158</v>
      </c>
      <c r="C19" s="11">
        <f>'FY19 Allocations'!B38/'FY19 Allocations'!$B$53</f>
        <v>8.1876589475841453E-3</v>
      </c>
      <c r="D19" s="1">
        <f>Table523[[#This Row],[Ratio]]*$D$63</f>
        <v>8023905.7686324622</v>
      </c>
    </row>
    <row r="20" spans="1:4" s="3" customFormat="1" x14ac:dyDescent="0.3">
      <c r="A20" s="3" t="s">
        <v>17</v>
      </c>
      <c r="B20" s="2">
        <v>8161336</v>
      </c>
      <c r="C20" s="11">
        <f>'FY19 Allocations'!B17/'FY19 Allocations'!$B$53</f>
        <v>8.3816492378867447E-3</v>
      </c>
      <c r="D20" s="1">
        <f>Table523[[#This Row],[Ratio]]*$D$63</f>
        <v>8214016.2531290101</v>
      </c>
    </row>
    <row r="21" spans="1:4" x14ac:dyDescent="0.3">
      <c r="A21" s="3" t="s">
        <v>4</v>
      </c>
      <c r="B21" s="2">
        <v>8265984</v>
      </c>
      <c r="C21" s="11">
        <f>'FY19 Allocations'!B3/'FY19 Allocations'!$B$53</f>
        <v>8.384312697133944E-3</v>
      </c>
      <c r="D21" s="1">
        <f>Table523[[#This Row],[Ratio]]*$D$63</f>
        <v>8216626.4431912648</v>
      </c>
    </row>
    <row r="22" spans="1:4" x14ac:dyDescent="0.3">
      <c r="A22" s="3" t="s">
        <v>6</v>
      </c>
      <c r="B22" s="2">
        <v>8684648</v>
      </c>
      <c r="C22" s="11">
        <f>'FY19 Allocations'!B6/'FY19 Allocations'!$B$53</f>
        <v>8.9299815517900252E-3</v>
      </c>
      <c r="D22" s="1">
        <f>Table523[[#This Row],[Ratio]]*$D$63</f>
        <v>8751381.9207542241</v>
      </c>
    </row>
    <row r="23" spans="1:4" x14ac:dyDescent="0.3">
      <c r="A23" s="3" t="s">
        <v>13</v>
      </c>
      <c r="B23" s="2">
        <v>10821398</v>
      </c>
      <c r="C23" s="11">
        <f>'FY19 Allocations'!B16/'FY19 Allocations'!$B$53</f>
        <v>1.1113519902493901E-2</v>
      </c>
      <c r="D23" s="1">
        <f>Table523[[#This Row],[Ratio]]*$D$63</f>
        <v>10891249.504444024</v>
      </c>
    </row>
    <row r="24" spans="1:4" x14ac:dyDescent="0.3">
      <c r="A24" s="3" t="s">
        <v>50</v>
      </c>
      <c r="B24" s="2">
        <v>11193235</v>
      </c>
      <c r="C24" s="11">
        <f>'FY19 Allocations'!B50/'FY19 Allocations'!$B$53</f>
        <v>1.1495393910496223E-2</v>
      </c>
      <c r="D24" s="1">
        <f>Table523[[#This Row],[Ratio]]*$D$63</f>
        <v>11265486.032286299</v>
      </c>
    </row>
    <row r="25" spans="1:4" x14ac:dyDescent="0.3">
      <c r="A25" s="3" t="s">
        <v>37</v>
      </c>
      <c r="B25" s="2">
        <v>11965297</v>
      </c>
      <c r="C25" s="11">
        <f>'FY19 Allocations'!B37/'FY19 Allocations'!$B$53</f>
        <v>1.2000780636214207E-2</v>
      </c>
      <c r="D25" s="1">
        <f>Table523[[#This Row],[Ratio]]*$D$63</f>
        <v>11760765.023489922</v>
      </c>
    </row>
    <row r="26" spans="1:4" x14ac:dyDescent="0.3">
      <c r="A26" s="3" t="s">
        <v>0</v>
      </c>
      <c r="B26" s="2">
        <v>11916784</v>
      </c>
      <c r="C26" s="11">
        <f>'FY19 Allocations'!B49/'FY19 Allocations'!$B$53</f>
        <v>1.2168640309352507E-2</v>
      </c>
      <c r="D26" s="1">
        <f>Table523[[#This Row],[Ratio]]*$D$63</f>
        <v>11925267.503165457</v>
      </c>
    </row>
    <row r="27" spans="1:4" x14ac:dyDescent="0.3">
      <c r="A27" s="3" t="s">
        <v>24</v>
      </c>
      <c r="B27" s="2">
        <v>12032251</v>
      </c>
      <c r="C27" s="11">
        <f>'FY19 Allocations'!B24/'FY19 Allocations'!$B$53</f>
        <v>1.2357056718901669E-2</v>
      </c>
      <c r="D27" s="1">
        <f>Table523[[#This Row],[Ratio]]*$D$63</f>
        <v>12109915.584523635</v>
      </c>
    </row>
    <row r="28" spans="1:4" x14ac:dyDescent="0.3">
      <c r="A28" s="3" t="s">
        <v>7</v>
      </c>
      <c r="B28" s="2">
        <v>12060854</v>
      </c>
      <c r="C28" s="11">
        <f>'FY19 Allocations'!B7/'FY19 Allocations'!$B$53</f>
        <v>1.2366337905194874E-2</v>
      </c>
      <c r="D28" s="1">
        <f>Table523[[#This Row],[Ratio]]*$D$63</f>
        <v>12119011.147090977</v>
      </c>
    </row>
    <row r="29" spans="1:4" x14ac:dyDescent="0.3">
      <c r="A29" s="3" t="s">
        <v>49</v>
      </c>
      <c r="B29" s="2">
        <v>12165730</v>
      </c>
      <c r="C29" s="11">
        <f>'FY19 Allocations'!B51/'FY19 Allocations'!$B$53</f>
        <v>1.2494142310074891E-2</v>
      </c>
      <c r="D29" s="1">
        <f>Table523[[#This Row],[Ratio]]*$D$63</f>
        <v>12244259.463873394</v>
      </c>
    </row>
    <row r="30" spans="1:4" x14ac:dyDescent="0.3">
      <c r="A30" s="3" t="s">
        <v>3</v>
      </c>
      <c r="B30" s="2">
        <v>13595871</v>
      </c>
      <c r="C30" s="11">
        <f>'FY19 Allocations'!B4/'FY19 Allocations'!$B$53</f>
        <v>1.3962888605147441E-2</v>
      </c>
      <c r="D30" s="1">
        <f>Table523[[#This Row],[Ratio]]*$D$63</f>
        <v>13683630.833044492</v>
      </c>
    </row>
    <row r="31" spans="1:4" x14ac:dyDescent="0.3">
      <c r="A31" s="3" t="s">
        <v>21</v>
      </c>
      <c r="B31" s="2">
        <v>13719817</v>
      </c>
      <c r="C31" s="11">
        <f>'FY19 Allocations'!B21/'FY19 Allocations'!$B$53</f>
        <v>1.4090180419757244E-2</v>
      </c>
      <c r="D31" s="1">
        <f>Table523[[#This Row],[Ratio]]*$D$63</f>
        <v>13808376.811362099</v>
      </c>
    </row>
    <row r="32" spans="1:4" x14ac:dyDescent="0.3">
      <c r="A32" s="3" t="s">
        <v>16</v>
      </c>
      <c r="B32" s="2">
        <v>14558833</v>
      </c>
      <c r="C32" s="11">
        <f>'FY19 Allocations'!B15/'FY19 Allocations'!$B$53</f>
        <v>1.4951844663989777E-2</v>
      </c>
      <c r="D32" s="1">
        <f>Table523[[#This Row],[Ratio]]*$D$63</f>
        <v>14652807.770709982</v>
      </c>
    </row>
    <row r="33" spans="1:4" x14ac:dyDescent="0.3">
      <c r="A33" s="3" t="s">
        <v>42</v>
      </c>
      <c r="B33" s="2">
        <v>15363401</v>
      </c>
      <c r="C33" s="11">
        <f>'FY19 Allocations'!B42/'FY19 Allocations'!$B$53</f>
        <v>1.5778133000441993E-2</v>
      </c>
      <c r="D33" s="1">
        <f>Table523[[#This Row],[Ratio]]*$D$63</f>
        <v>15462570.340433154</v>
      </c>
    </row>
    <row r="34" spans="1:4" x14ac:dyDescent="0.3">
      <c r="A34" s="3" t="s">
        <v>26</v>
      </c>
      <c r="B34" s="2">
        <v>15903165</v>
      </c>
      <c r="C34" s="11">
        <f>'FY19 Allocations'!B25/'FY19 Allocations'!$B$53</f>
        <v>1.6332467071570766E-2</v>
      </c>
      <c r="D34" s="1">
        <f>Table523[[#This Row],[Ratio]]*$D$63</f>
        <v>16005817.730139351</v>
      </c>
    </row>
    <row r="35" spans="1:4" x14ac:dyDescent="0.3">
      <c r="A35" s="3" t="s">
        <v>47</v>
      </c>
      <c r="B35" s="2">
        <v>16008042</v>
      </c>
      <c r="C35" s="11">
        <f>'FY19 Allocations'!B48/'FY19 Allocations'!$B$53</f>
        <v>1.6440175640534991E-2</v>
      </c>
      <c r="D35" s="1">
        <f>Table523[[#This Row],[Ratio]]*$D$63</f>
        <v>16111372.127724292</v>
      </c>
    </row>
    <row r="36" spans="1:4" x14ac:dyDescent="0.3">
      <c r="A36" s="3" t="s">
        <v>8</v>
      </c>
      <c r="B36" s="2">
        <v>16427550</v>
      </c>
      <c r="C36" s="11">
        <f>'FY19 Allocations'!B9/'FY19 Allocations'!$B$53</f>
        <v>1.6871008480564803E-2</v>
      </c>
      <c r="D36" s="1">
        <f>Table523[[#This Row],[Ratio]]*$D$63</f>
        <v>16533588.310953507</v>
      </c>
    </row>
    <row r="37" spans="1:4" x14ac:dyDescent="0.3">
      <c r="A37" s="3" t="s">
        <v>18</v>
      </c>
      <c r="B37" s="2">
        <v>16856592</v>
      </c>
      <c r="C37" s="11">
        <f>'FY19 Allocations'!B18/'FY19 Allocations'!$B$53</f>
        <v>1.7311632225503859E-2</v>
      </c>
      <c r="D37" s="1">
        <f>Table523[[#This Row],[Ratio]]*$D$63</f>
        <v>16965399.580993783</v>
      </c>
    </row>
    <row r="38" spans="1:4" x14ac:dyDescent="0.3">
      <c r="A38" s="3" t="s">
        <v>2</v>
      </c>
      <c r="B38" s="2">
        <v>18335466</v>
      </c>
      <c r="C38" s="11">
        <f>'FY19 Allocations'!B1/'FY19 Allocations'!$B$53</f>
        <v>1.8817214664504651E-2</v>
      </c>
      <c r="D38" s="1">
        <f>Table523[[#This Row],[Ratio]]*$D$63</f>
        <v>18440870.371214557</v>
      </c>
    </row>
    <row r="39" spans="1:4" x14ac:dyDescent="0.3">
      <c r="A39" s="3" t="s">
        <v>44</v>
      </c>
      <c r="B39" s="2">
        <v>19697805</v>
      </c>
      <c r="C39" s="11">
        <f>'FY19 Allocations'!B44/'FY19 Allocations'!$B$53</f>
        <v>2.0229541570003378E-2</v>
      </c>
      <c r="D39" s="1">
        <f>Table523[[#This Row],[Ratio]]*$D$63</f>
        <v>19824950.738603309</v>
      </c>
    </row>
    <row r="40" spans="1:4" x14ac:dyDescent="0.3">
      <c r="A40" s="3" t="s">
        <v>19</v>
      </c>
      <c r="B40" s="2">
        <v>23473377</v>
      </c>
      <c r="C40" s="11">
        <f>'FY19 Allocations'!B19/'FY19 Allocations'!$B$53</f>
        <v>2.3770048512849775E-2</v>
      </c>
      <c r="D40" s="1">
        <f>Table523[[#This Row],[Ratio]]*$D$63</f>
        <v>23294647.542592779</v>
      </c>
    </row>
    <row r="41" spans="1:4" x14ac:dyDescent="0.3">
      <c r="A41" s="3" t="s">
        <v>20</v>
      </c>
      <c r="B41" s="2">
        <v>24922586</v>
      </c>
      <c r="C41" s="11">
        <f>'FY19 Allocations'!B22/'FY19 Allocations'!$B$53</f>
        <v>2.5446167006679853E-2</v>
      </c>
      <c r="D41" s="1">
        <f>Table523[[#This Row],[Ratio]]*$D$63</f>
        <v>24937243.666546255</v>
      </c>
    </row>
    <row r="42" spans="1:4" x14ac:dyDescent="0.3">
      <c r="A42" s="3" t="s">
        <v>28</v>
      </c>
      <c r="B42" s="2">
        <v>26243124</v>
      </c>
      <c r="C42" s="11">
        <f>'FY19 Allocations'!B34/'FY19 Allocations'!$B$53</f>
        <v>2.6951549865715491E-2</v>
      </c>
      <c r="D42" s="1">
        <f>Table523[[#This Row],[Ratio]]*$D$63</f>
        <v>26412518.868401181</v>
      </c>
    </row>
    <row r="43" spans="1:4" x14ac:dyDescent="0.3">
      <c r="A43" s="3" t="s">
        <v>11</v>
      </c>
      <c r="B43" s="2">
        <v>26896180</v>
      </c>
      <c r="C43" s="11">
        <f>'FY19 Allocations'!B11/'FY19 Allocations'!$B$53</f>
        <v>2.7622236184874874E-2</v>
      </c>
      <c r="D43" s="1">
        <f>Table523[[#This Row],[Ratio]]*$D$63</f>
        <v>27069791.461177375</v>
      </c>
    </row>
    <row r="44" spans="1:4" x14ac:dyDescent="0.3">
      <c r="A44" s="3" t="s">
        <v>32</v>
      </c>
      <c r="B44" s="2">
        <v>27391962</v>
      </c>
      <c r="C44" s="11">
        <f>'FY19 Allocations'!B31/'FY19 Allocations'!$B$53</f>
        <v>2.8131402007486997E-2</v>
      </c>
      <c r="D44" s="1">
        <f>Table523[[#This Row],[Ratio]]*$D$63</f>
        <v>27568773.967337258</v>
      </c>
    </row>
    <row r="45" spans="1:4" x14ac:dyDescent="0.3">
      <c r="A45" s="3" t="s">
        <v>25</v>
      </c>
      <c r="B45" s="2">
        <v>27668456</v>
      </c>
      <c r="C45" s="11">
        <f>'FY19 Allocations'!B26/'FY19 Allocations'!$B$53</f>
        <v>2.8415359787261427E-2</v>
      </c>
      <c r="D45" s="1">
        <f>Table523[[#This Row],[Ratio]]*$D$63</f>
        <v>27847052.5915162</v>
      </c>
    </row>
    <row r="46" spans="1:4" x14ac:dyDescent="0.3">
      <c r="A46" s="3" t="s">
        <v>10</v>
      </c>
      <c r="B46" s="2">
        <v>29060460</v>
      </c>
      <c r="C46" s="11">
        <f>'FY19 Allocations'!B10/'FY19 Allocations'!$B$53</f>
        <v>2.984493959104282E-2</v>
      </c>
      <c r="D46" s="1">
        <f>Table523[[#This Row],[Ratio]]*$D$63</f>
        <v>29248040.799221963</v>
      </c>
    </row>
    <row r="47" spans="1:4" x14ac:dyDescent="0.3">
      <c r="A47" s="3" t="s">
        <v>23</v>
      </c>
      <c r="B47" s="2">
        <v>36840330</v>
      </c>
      <c r="C47" s="11">
        <f>'FY19 Allocations'!B23/'FY19 Allocations'!$B$53</f>
        <v>3.7697116103819789E-2</v>
      </c>
      <c r="D47" s="1">
        <f>Table523[[#This Row],[Ratio]]*$D$63</f>
        <v>36943173.781743392</v>
      </c>
    </row>
    <row r="48" spans="1:4" x14ac:dyDescent="0.3">
      <c r="A48" s="3" t="s">
        <v>36</v>
      </c>
      <c r="B48" s="2">
        <v>38976102</v>
      </c>
      <c r="C48" s="11">
        <f>'FY19 Allocations'!B36/'FY19 Allocations'!$B$53</f>
        <v>4.0028253171631119E-2</v>
      </c>
      <c r="D48" s="1">
        <f>Table523[[#This Row],[Ratio]]*$D$63</f>
        <v>39227688.108198494</v>
      </c>
    </row>
    <row r="49" spans="1:4" x14ac:dyDescent="0.3">
      <c r="A49" s="3" t="s">
        <v>40</v>
      </c>
      <c r="B49" s="2">
        <v>42122412</v>
      </c>
      <c r="C49" s="11">
        <f>'FY19 Allocations'!B40/'FY19 Allocations'!$B$53</f>
        <v>4.3259497318114064E-2</v>
      </c>
      <c r="D49" s="1">
        <f>Table523[[#This Row],[Ratio]]*$D$63</f>
        <v>42394307.371751785</v>
      </c>
    </row>
    <row r="50" spans="1:4" x14ac:dyDescent="0.3">
      <c r="A50" s="3" t="s">
        <v>39</v>
      </c>
      <c r="B50" s="2">
        <v>42332166</v>
      </c>
      <c r="C50" s="11">
        <f>'FY19 Allocations'!B39/'FY19 Allocations'!$B$53</f>
        <v>4.347491302021543E-2</v>
      </c>
      <c r="D50" s="1">
        <f>Table523[[#This Row],[Ratio]]*$D$63</f>
        <v>42605414.759811118</v>
      </c>
    </row>
    <row r="51" spans="1:4" x14ac:dyDescent="0.3">
      <c r="A51" s="3" t="s">
        <v>15</v>
      </c>
      <c r="B51" s="2">
        <v>47232781</v>
      </c>
      <c r="C51" s="11">
        <f>'FY19 Allocations'!B14/'FY19 Allocations'!$B$53</f>
        <v>4.8507820073572842E-2</v>
      </c>
      <c r="D51" s="1">
        <f>Table523[[#This Row],[Ratio]]*$D$63</f>
        <v>47537663.672101386</v>
      </c>
    </row>
    <row r="52" spans="1:4" x14ac:dyDescent="0.3">
      <c r="A52" s="3" t="s">
        <v>45</v>
      </c>
      <c r="B52" s="2">
        <v>48148071</v>
      </c>
      <c r="C52" s="11">
        <f>'FY19 Allocations'!B45/'FY19 Allocations'!$B$53</f>
        <v>4.9400792527446981E-2</v>
      </c>
      <c r="D52" s="1">
        <f>Table523[[#This Row],[Ratio]]*$D$63</f>
        <v>48412776.67689804</v>
      </c>
    </row>
    <row r="53" spans="1:4" x14ac:dyDescent="0.3">
      <c r="A53" s="3" t="s">
        <v>35</v>
      </c>
      <c r="B53" s="2">
        <v>86780940</v>
      </c>
      <c r="C53" s="11">
        <f>'FY19 Allocations'!B33/'FY19 Allocations'!$B$53</f>
        <v>8.9123572050398392E-2</v>
      </c>
      <c r="D53" s="1">
        <f>Table523[[#This Row],[Ratio]]*$D$63</f>
        <v>87341100.609390423</v>
      </c>
    </row>
    <row r="54" spans="1:4" x14ac:dyDescent="0.3">
      <c r="A54" s="3" t="s">
        <v>5</v>
      </c>
      <c r="B54" s="4">
        <v>89150062</v>
      </c>
      <c r="C54" s="11">
        <f>'FY19 Allocations'!B5/'FY19 Allocations'!$B$53</f>
        <v>9.1556647098109525E-2</v>
      </c>
      <c r="D54" s="1">
        <f>Table523[[#This Row],[Ratio]]*$D$63</f>
        <v>89725514.156147331</v>
      </c>
    </row>
    <row r="55" spans="1:4" x14ac:dyDescent="0.3">
      <c r="A55" s="13"/>
      <c r="B55" s="42"/>
      <c r="C55" s="43" t="s">
        <v>60</v>
      </c>
      <c r="D55" s="44">
        <f>SUM(Table523[Predicted CARES Act Award])</f>
        <v>979999999.99999988</v>
      </c>
    </row>
    <row r="56" spans="1:4" ht="15" hidden="1" thickBot="1" x14ac:dyDescent="0.35">
      <c r="A56" s="39" t="s">
        <v>56</v>
      </c>
      <c r="B56" s="20" t="s">
        <v>70</v>
      </c>
      <c r="C56" s="37" t="s">
        <v>52</v>
      </c>
      <c r="D56" s="21" t="s">
        <v>61</v>
      </c>
    </row>
    <row r="57" spans="1:4" hidden="1" x14ac:dyDescent="0.3">
      <c r="A57" s="16" t="s">
        <v>66</v>
      </c>
      <c r="B57" s="7">
        <f>SUM(Table523[ARRA Award])</f>
        <v>973303877</v>
      </c>
      <c r="C57" s="22" t="s">
        <v>53</v>
      </c>
      <c r="D57" s="23">
        <v>1000000000</v>
      </c>
    </row>
    <row r="58" spans="1:4" hidden="1" x14ac:dyDescent="0.3">
      <c r="A58" s="17" t="s">
        <v>57</v>
      </c>
      <c r="B58" s="8">
        <f>SMALL(Table523[ARRA Award], 1)</f>
        <v>3692565</v>
      </c>
      <c r="C58" s="24" t="s">
        <v>57</v>
      </c>
      <c r="D58" s="25">
        <v>3729094.8188663423</v>
      </c>
    </row>
    <row r="59" spans="1:4" hidden="1" x14ac:dyDescent="0.3">
      <c r="A59" s="18" t="s">
        <v>54</v>
      </c>
      <c r="B59" s="9">
        <f>MEDIAN(Table523[ARRA Award])</f>
        <v>12113292</v>
      </c>
      <c r="C59" s="22" t="s">
        <v>54</v>
      </c>
      <c r="D59" s="23">
        <f>MEDIAN(Table523[Predicted CARES Act Award])</f>
        <v>12181635.305482186</v>
      </c>
    </row>
    <row r="60" spans="1:4" hidden="1" x14ac:dyDescent="0.3">
      <c r="A60" s="19" t="s">
        <v>58</v>
      </c>
      <c r="B60" s="10">
        <f>LARGE(Table523[ARRA Award], 1)</f>
        <v>89150062</v>
      </c>
      <c r="C60" s="24" t="s">
        <v>58</v>
      </c>
      <c r="D60" s="25">
        <v>89725514.156147331</v>
      </c>
    </row>
    <row r="62" spans="1:4" ht="14.4" customHeight="1" x14ac:dyDescent="0.3">
      <c r="A62" s="40" t="s">
        <v>67</v>
      </c>
      <c r="B62" s="32" t="s">
        <v>68</v>
      </c>
      <c r="C62" s="38" t="s">
        <v>59</v>
      </c>
      <c r="D62" s="33" t="s">
        <v>72</v>
      </c>
    </row>
    <row r="63" spans="1:4" x14ac:dyDescent="0.3">
      <c r="A63" s="26" t="s">
        <v>62</v>
      </c>
      <c r="B63" s="28">
        <v>980000000</v>
      </c>
      <c r="C63" s="14">
        <f>Table7[[#This Row],[ARRA]]/$B$67</f>
        <v>0.98</v>
      </c>
      <c r="D63" s="15">
        <f>Table7[[#This Row],[Ratio]]*$D$67</f>
        <v>980000000</v>
      </c>
    </row>
    <row r="64" spans="1:4" x14ac:dyDescent="0.3">
      <c r="A64" s="27" t="s">
        <v>63</v>
      </c>
      <c r="B64" s="29">
        <v>5000000</v>
      </c>
      <c r="C64" s="14">
        <f>Table7[[#This Row],[ARRA]]/$B$67</f>
        <v>5.0000000000000001E-3</v>
      </c>
      <c r="D64" s="15">
        <f>Table7[[#This Row],[Ratio]]*$D$67</f>
        <v>5000000</v>
      </c>
    </row>
    <row r="65" spans="1:4" ht="43.2" x14ac:dyDescent="0.3">
      <c r="A65" s="26" t="s">
        <v>64</v>
      </c>
      <c r="B65" s="28">
        <v>7500000</v>
      </c>
      <c r="C65" s="14">
        <f>Table7[[#This Row],[ARRA]]/$B$67</f>
        <v>7.4999999999999997E-3</v>
      </c>
      <c r="D65" s="15">
        <f>Table7[[#This Row],[Ratio]]*$D$67</f>
        <v>7500000</v>
      </c>
    </row>
    <row r="66" spans="1:4" ht="57.6" x14ac:dyDescent="0.3">
      <c r="A66" s="27" t="s">
        <v>65</v>
      </c>
      <c r="B66" s="29">
        <v>7500000</v>
      </c>
      <c r="C66" s="14">
        <f>Table7[[#This Row],[ARRA]]/$B$67</f>
        <v>7.4999999999999997E-3</v>
      </c>
      <c r="D66" s="15">
        <f>Table7[[#This Row],[Ratio]]*$D$67</f>
        <v>7500000</v>
      </c>
    </row>
    <row r="67" spans="1:4" x14ac:dyDescent="0.3">
      <c r="A67" s="30" t="s">
        <v>53</v>
      </c>
      <c r="B67" s="31">
        <f>SUM(B63:B66)</f>
        <v>1000000000</v>
      </c>
      <c r="C67" s="34">
        <f>Table7[[#This Row],[ARRA]]/$B$67</f>
        <v>1</v>
      </c>
      <c r="D67" s="15">
        <v>1000000000</v>
      </c>
    </row>
    <row r="68" spans="1:4" x14ac:dyDescent="0.3">
      <c r="B68" s="5"/>
    </row>
    <row r="69" spans="1:4" x14ac:dyDescent="0.3">
      <c r="B69" s="5"/>
    </row>
    <row r="70" spans="1:4" x14ac:dyDescent="0.3">
      <c r="B70" s="5"/>
    </row>
    <row r="71" spans="1:4" x14ac:dyDescent="0.3">
      <c r="B71" s="5"/>
    </row>
    <row r="72" spans="1:4" x14ac:dyDescent="0.3">
      <c r="B72" s="5"/>
    </row>
    <row r="73" spans="1:4" x14ac:dyDescent="0.3">
      <c r="B73" s="5"/>
    </row>
  </sheetData>
  <sheetProtection algorithmName="SHA-512" hashValue="9aLHj44H4EMSEN6nt3G1VeKvF0YjM5N+9MIr3L/8A9U3YtBUYo0yHHIcWC9JTUQdJtcZB3YCWWJZRl7DgptSJg==" saltValue="dWB1vxzfN9S/skhPIx8N5A==" spinCount="100000" sheet="1" objects="1" scenarios="1"/>
  <pageMargins left="0.7" right="0.7" top="0.4" bottom="0.33" header="0.3" footer="0.3"/>
  <pageSetup scale="83" fitToHeight="2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D473-2AE0-4EEF-B1A1-B5C49F53A377}">
  <dimension ref="A1:B53"/>
  <sheetViews>
    <sheetView topLeftCell="A31" workbookViewId="0">
      <selection activeCell="E41" sqref="E41"/>
    </sheetView>
  </sheetViews>
  <sheetFormatPr defaultRowHeight="14.4" x14ac:dyDescent="0.3"/>
  <cols>
    <col min="1" max="1" width="24.33203125" customWidth="1"/>
    <col min="2" max="2" width="17.21875" style="1" customWidth="1"/>
  </cols>
  <sheetData>
    <row r="1" spans="1:2" x14ac:dyDescent="0.3">
      <c r="A1" t="s">
        <v>2</v>
      </c>
      <c r="B1" s="1">
        <v>13105488</v>
      </c>
    </row>
    <row r="2" spans="1:2" x14ac:dyDescent="0.3">
      <c r="A2" t="s">
        <v>1</v>
      </c>
      <c r="B2" s="1">
        <v>2650179</v>
      </c>
    </row>
    <row r="3" spans="1:2" x14ac:dyDescent="0.3">
      <c r="A3" t="s">
        <v>4</v>
      </c>
      <c r="B3" s="1">
        <v>5839361</v>
      </c>
    </row>
    <row r="4" spans="1:2" x14ac:dyDescent="0.3">
      <c r="A4" t="s">
        <v>3</v>
      </c>
      <c r="B4" s="1">
        <v>9724631</v>
      </c>
    </row>
    <row r="5" spans="1:2" x14ac:dyDescent="0.3">
      <c r="A5" t="s">
        <v>5</v>
      </c>
      <c r="B5" s="1">
        <v>63765789</v>
      </c>
    </row>
    <row r="6" spans="1:2" x14ac:dyDescent="0.3">
      <c r="A6" t="s">
        <v>6</v>
      </c>
      <c r="B6" s="1">
        <v>6219399</v>
      </c>
    </row>
    <row r="7" spans="1:2" x14ac:dyDescent="0.3">
      <c r="A7" t="s">
        <v>7</v>
      </c>
      <c r="B7" s="1">
        <v>8612693</v>
      </c>
    </row>
    <row r="8" spans="1:2" x14ac:dyDescent="0.3">
      <c r="A8" t="s">
        <v>9</v>
      </c>
      <c r="B8" s="1">
        <v>3731721</v>
      </c>
    </row>
    <row r="9" spans="1:2" x14ac:dyDescent="0.3">
      <c r="A9" t="s">
        <v>8</v>
      </c>
      <c r="B9" s="1">
        <v>11750028</v>
      </c>
    </row>
    <row r="10" spans="1:2" x14ac:dyDescent="0.3">
      <c r="A10" t="s">
        <v>10</v>
      </c>
      <c r="B10" s="1">
        <v>20785887</v>
      </c>
    </row>
    <row r="11" spans="1:2" x14ac:dyDescent="0.3">
      <c r="A11" t="s">
        <v>11</v>
      </c>
      <c r="B11" s="1">
        <v>19237857</v>
      </c>
    </row>
    <row r="12" spans="1:2" x14ac:dyDescent="0.3">
      <c r="A12" t="s">
        <v>12</v>
      </c>
      <c r="B12" s="1">
        <v>3731721</v>
      </c>
    </row>
    <row r="13" spans="1:2" x14ac:dyDescent="0.3">
      <c r="A13" t="s">
        <v>14</v>
      </c>
      <c r="B13" s="1">
        <v>3691318</v>
      </c>
    </row>
    <row r="14" spans="1:2" x14ac:dyDescent="0.3">
      <c r="A14" t="s">
        <v>15</v>
      </c>
      <c r="B14" s="1">
        <v>33783887</v>
      </c>
    </row>
    <row r="15" spans="1:2" x14ac:dyDescent="0.3">
      <c r="A15" t="s">
        <v>16</v>
      </c>
      <c r="B15" s="1">
        <v>10413402</v>
      </c>
    </row>
    <row r="16" spans="1:2" x14ac:dyDescent="0.3">
      <c r="A16" t="s">
        <v>13</v>
      </c>
      <c r="B16" s="1">
        <v>7740152</v>
      </c>
    </row>
    <row r="17" spans="1:2" x14ac:dyDescent="0.3">
      <c r="A17" t="s">
        <v>17</v>
      </c>
      <c r="B17" s="1">
        <v>5837506</v>
      </c>
    </row>
    <row r="18" spans="1:2" x14ac:dyDescent="0.3">
      <c r="A18" t="s">
        <v>18</v>
      </c>
      <c r="B18" s="1">
        <v>12056906</v>
      </c>
    </row>
    <row r="19" spans="1:2" x14ac:dyDescent="0.3">
      <c r="A19" t="s">
        <v>19</v>
      </c>
      <c r="B19" s="1">
        <v>16554952</v>
      </c>
    </row>
    <row r="20" spans="1:2" ht="15.6" customHeight="1" x14ac:dyDescent="0.3">
      <c r="A20" t="s">
        <v>22</v>
      </c>
      <c r="B20" s="1">
        <v>3750159</v>
      </c>
    </row>
    <row r="21" spans="1:2" ht="15.6" customHeight="1" x14ac:dyDescent="0.3">
      <c r="A21" t="s">
        <v>21</v>
      </c>
      <c r="B21" s="1">
        <v>9813285</v>
      </c>
    </row>
    <row r="22" spans="1:2" x14ac:dyDescent="0.3">
      <c r="A22" t="s">
        <v>20</v>
      </c>
      <c r="B22" s="1">
        <v>17722306</v>
      </c>
    </row>
    <row r="23" spans="1:2" x14ac:dyDescent="0.3">
      <c r="A23" t="s">
        <v>23</v>
      </c>
      <c r="B23" s="1">
        <v>26254635</v>
      </c>
    </row>
    <row r="24" spans="1:2" x14ac:dyDescent="0.3">
      <c r="A24" t="s">
        <v>24</v>
      </c>
      <c r="B24" s="1">
        <v>8606229</v>
      </c>
    </row>
    <row r="25" spans="1:2" x14ac:dyDescent="0.3">
      <c r="A25" t="s">
        <v>26</v>
      </c>
      <c r="B25" s="1">
        <v>11374954</v>
      </c>
    </row>
    <row r="26" spans="1:2" x14ac:dyDescent="0.3">
      <c r="A26" t="s">
        <v>25</v>
      </c>
      <c r="B26" s="1">
        <v>19790238</v>
      </c>
    </row>
    <row r="27" spans="1:2" x14ac:dyDescent="0.3">
      <c r="A27" t="s">
        <v>27</v>
      </c>
      <c r="B27" s="1">
        <v>3422898</v>
      </c>
    </row>
    <row r="28" spans="1:2" x14ac:dyDescent="0.3">
      <c r="A28" t="s">
        <v>30</v>
      </c>
      <c r="B28" s="1">
        <v>4973761</v>
      </c>
    </row>
    <row r="29" spans="1:2" x14ac:dyDescent="0.3">
      <c r="A29" t="s">
        <v>34</v>
      </c>
      <c r="B29" s="1">
        <v>3731721</v>
      </c>
    </row>
    <row r="30" spans="1:2" x14ac:dyDescent="0.3">
      <c r="A30" t="s">
        <v>31</v>
      </c>
      <c r="B30" s="1">
        <v>3731721</v>
      </c>
    </row>
    <row r="31" spans="1:2" x14ac:dyDescent="0.3">
      <c r="A31" t="s">
        <v>32</v>
      </c>
      <c r="B31" s="1">
        <v>19592472</v>
      </c>
    </row>
    <row r="32" spans="1:2" x14ac:dyDescent="0.3">
      <c r="A32" t="s">
        <v>33</v>
      </c>
      <c r="B32" s="1">
        <v>3941963</v>
      </c>
    </row>
    <row r="33" spans="1:2" x14ac:dyDescent="0.3">
      <c r="A33" t="s">
        <v>35</v>
      </c>
      <c r="B33" s="1">
        <v>62071243</v>
      </c>
    </row>
    <row r="34" spans="1:2" x14ac:dyDescent="0.3">
      <c r="A34" t="s">
        <v>28</v>
      </c>
      <c r="B34" s="1">
        <v>18770749</v>
      </c>
    </row>
    <row r="35" spans="1:2" x14ac:dyDescent="0.3">
      <c r="A35" t="s">
        <v>29</v>
      </c>
      <c r="B35" s="1">
        <v>3370741</v>
      </c>
    </row>
    <row r="36" spans="1:2" x14ac:dyDescent="0.3">
      <c r="A36" t="s">
        <v>36</v>
      </c>
      <c r="B36" s="1">
        <v>27878185</v>
      </c>
    </row>
    <row r="37" spans="1:2" x14ac:dyDescent="0.3">
      <c r="A37" t="s">
        <v>37</v>
      </c>
      <c r="B37" s="1">
        <v>8358096</v>
      </c>
    </row>
    <row r="38" spans="1:2" x14ac:dyDescent="0.3">
      <c r="A38" t="s">
        <v>38</v>
      </c>
      <c r="B38" s="1">
        <v>5702399</v>
      </c>
    </row>
    <row r="39" spans="1:2" x14ac:dyDescent="0.3">
      <c r="A39" t="s">
        <v>39</v>
      </c>
      <c r="B39" s="1">
        <v>30278655</v>
      </c>
    </row>
    <row r="40" spans="1:2" x14ac:dyDescent="0.3">
      <c r="A40" t="s">
        <v>40</v>
      </c>
      <c r="B40" s="1">
        <v>30128626</v>
      </c>
    </row>
    <row r="41" spans="1:2" x14ac:dyDescent="0.3">
      <c r="A41" t="s">
        <v>41</v>
      </c>
      <c r="B41" s="1">
        <v>3953469</v>
      </c>
    </row>
    <row r="42" spans="1:2" x14ac:dyDescent="0.3">
      <c r="A42" t="s">
        <v>42</v>
      </c>
      <c r="B42" s="1">
        <v>10988881</v>
      </c>
    </row>
    <row r="43" spans="1:2" x14ac:dyDescent="0.3">
      <c r="A43" t="s">
        <v>43</v>
      </c>
      <c r="B43" s="1">
        <v>3023391</v>
      </c>
    </row>
    <row r="44" spans="1:2" x14ac:dyDescent="0.3">
      <c r="A44" t="s">
        <v>44</v>
      </c>
      <c r="B44" s="1">
        <v>14089121</v>
      </c>
    </row>
    <row r="45" spans="1:2" x14ac:dyDescent="0.3">
      <c r="A45" t="s">
        <v>45</v>
      </c>
      <c r="B45" s="1">
        <v>34405809</v>
      </c>
    </row>
    <row r="46" spans="1:2" x14ac:dyDescent="0.3">
      <c r="A46" t="s">
        <v>46</v>
      </c>
      <c r="B46" s="1">
        <v>3646787</v>
      </c>
    </row>
    <row r="47" spans="1:2" x14ac:dyDescent="0.3">
      <c r="A47" t="s">
        <v>48</v>
      </c>
      <c r="B47" s="1">
        <v>3729141</v>
      </c>
    </row>
    <row r="48" spans="1:2" x14ac:dyDescent="0.3">
      <c r="A48" t="s">
        <v>47</v>
      </c>
      <c r="B48" s="1">
        <v>11449969</v>
      </c>
    </row>
    <row r="49" spans="1:2" x14ac:dyDescent="0.3">
      <c r="A49" t="s">
        <v>71</v>
      </c>
      <c r="B49" s="1">
        <v>8475004</v>
      </c>
    </row>
    <row r="50" spans="1:2" x14ac:dyDescent="0.3">
      <c r="A50" t="s">
        <v>50</v>
      </c>
      <c r="B50" s="1">
        <v>8006113</v>
      </c>
    </row>
    <row r="51" spans="1:2" x14ac:dyDescent="0.3">
      <c r="A51" t="s">
        <v>49</v>
      </c>
      <c r="B51" s="1">
        <v>8701704</v>
      </c>
    </row>
    <row r="52" spans="1:2" x14ac:dyDescent="0.3">
      <c r="A52" t="s">
        <v>51</v>
      </c>
      <c r="B52" s="1">
        <v>3495391</v>
      </c>
    </row>
    <row r="53" spans="1:2" x14ac:dyDescent="0.3">
      <c r="A53" s="41" t="s">
        <v>53</v>
      </c>
      <c r="B53" s="15">
        <f>SUM(B1:B52)</f>
        <v>696462693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COVID-19 Relief Package</vt:lpstr>
      <vt:lpstr>FY19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Payten Carroll</dc:creator>
  <cp:keywords/>
  <dc:description/>
  <cp:lastModifiedBy>Muska Kamran</cp:lastModifiedBy>
  <cp:revision/>
  <dcterms:created xsi:type="dcterms:W3CDTF">2009-11-02T13:56:05Z</dcterms:created>
  <dcterms:modified xsi:type="dcterms:W3CDTF">2020-04-09T01:54:02Z</dcterms:modified>
  <cp:category/>
  <cp:contentStatus/>
</cp:coreProperties>
</file>